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I:\STV\2019_20\Sonstiges\"/>
    </mc:Choice>
  </mc:AlternateContent>
  <xr:revisionPtr revIDLastSave="0" documentId="8_{0239E492-AA9D-44D8-90AF-A72A42636581}" xr6:coauthVersionLast="41" xr6:coauthVersionMax="41" xr10:uidLastSave="{00000000-0000-0000-0000-000000000000}"/>
  <bookViews>
    <workbookView xWindow="-120" yWindow="-120" windowWidth="29040" windowHeight="15840" tabRatio="500" activeTab="1" xr2:uid="{00000000-000D-0000-FFFF-FFFF00000000}"/>
  </bookViews>
  <sheets>
    <sheet name="Fächer" sheetId="2" r:id="rId1"/>
    <sheet name="Readme" sheetId="4" r:id="rId2"/>
  </sheets>
  <definedNames>
    <definedName name="_xlnm._FilterDatabase" localSheetId="0" hidden="1">Fächer!$B$9:$N$88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21" i="2" l="1"/>
  <c r="W20" i="2"/>
  <c r="W19" i="2"/>
  <c r="W18" i="2"/>
  <c r="W17" i="2"/>
  <c r="T4" i="2"/>
  <c r="S4" i="2"/>
  <c r="R4" i="2"/>
  <c r="Y29" i="2"/>
  <c r="Y30" i="2"/>
  <c r="Y31" i="2"/>
  <c r="Y32" i="2"/>
  <c r="Y33" i="2"/>
  <c r="Y34" i="2"/>
  <c r="Y35" i="2"/>
  <c r="Y28" i="2"/>
  <c r="W29" i="2"/>
  <c r="W30" i="2"/>
  <c r="W31" i="2"/>
  <c r="W32" i="2"/>
  <c r="W33" i="2"/>
  <c r="W34" i="2"/>
  <c r="W35" i="2"/>
  <c r="W28" i="2"/>
  <c r="V29" i="2"/>
  <c r="V30" i="2"/>
  <c r="V31" i="2"/>
  <c r="V32" i="2"/>
  <c r="V33" i="2"/>
  <c r="V34" i="2"/>
  <c r="V35" i="2"/>
  <c r="V28" i="2"/>
  <c r="T29" i="2"/>
  <c r="T30" i="2"/>
  <c r="T31" i="2"/>
  <c r="T32" i="2"/>
  <c r="T33" i="2"/>
  <c r="T34" i="2"/>
  <c r="T35" i="2"/>
  <c r="T36" i="2"/>
  <c r="T28" i="2"/>
  <c r="S34" i="2"/>
  <c r="S35" i="2"/>
  <c r="S33" i="2"/>
  <c r="S32" i="2"/>
  <c r="S31" i="2"/>
  <c r="S30" i="2"/>
  <c r="S29" i="2"/>
  <c r="S28" i="2"/>
  <c r="R35" i="2"/>
  <c r="R34" i="2"/>
  <c r="R33" i="2"/>
  <c r="R32" i="2"/>
  <c r="R31" i="2"/>
  <c r="R30" i="2"/>
  <c r="R29" i="2"/>
  <c r="R28" i="2"/>
  <c r="V17" i="2"/>
  <c r="W16" i="2"/>
  <c r="V21" i="2"/>
  <c r="V20" i="2"/>
  <c r="V19" i="2"/>
  <c r="V18" i="2"/>
  <c r="V16" i="2"/>
  <c r="T21" i="2"/>
  <c r="T20" i="2"/>
  <c r="T19" i="2"/>
  <c r="T18" i="2"/>
  <c r="T17" i="2"/>
  <c r="T16" i="2"/>
  <c r="S21" i="2"/>
  <c r="S20" i="2"/>
  <c r="S19" i="2"/>
  <c r="S18" i="2"/>
  <c r="S17" i="2"/>
  <c r="S16" i="2"/>
  <c r="R21" i="2"/>
  <c r="R20" i="2"/>
  <c r="R19" i="2"/>
  <c r="R18" i="2"/>
  <c r="R17" i="2"/>
  <c r="R16" i="2"/>
  <c r="W12" i="2"/>
  <c r="V12" i="2"/>
  <c r="T12" i="2"/>
  <c r="S12" i="2"/>
  <c r="R12" i="2"/>
  <c r="Z29" i="2"/>
  <c r="AA29" i="2"/>
  <c r="Z30" i="2"/>
  <c r="AA30" i="2"/>
  <c r="Z31" i="2"/>
  <c r="AA31" i="2"/>
  <c r="Z32" i="2"/>
  <c r="AA32" i="2"/>
  <c r="Z33" i="2"/>
  <c r="AA33" i="2"/>
  <c r="Z34" i="2"/>
  <c r="AA34" i="2"/>
  <c r="Z35" i="2"/>
  <c r="AA35" i="2"/>
  <c r="Z28" i="2"/>
  <c r="AA28" i="2"/>
  <c r="L23" i="2"/>
  <c r="L13" i="2"/>
  <c r="L12" i="2"/>
  <c r="L22" i="2"/>
  <c r="L21" i="2"/>
  <c r="L11" i="2"/>
  <c r="L51" i="2"/>
  <c r="L10" i="2"/>
  <c r="L20" i="2"/>
  <c r="L24" i="2"/>
  <c r="L27" i="2"/>
  <c r="L26" i="2"/>
  <c r="L25" i="2"/>
  <c r="L14" i="2"/>
  <c r="L28" i="2"/>
  <c r="L15" i="2"/>
  <c r="L17" i="2"/>
  <c r="L16" i="2"/>
  <c r="L18" i="2"/>
  <c r="Y37" i="2"/>
  <c r="AA36" i="2"/>
  <c r="A1" i="4"/>
  <c r="B5" i="4"/>
  <c r="U12" i="2"/>
  <c r="X12" i="2"/>
  <c r="T22" i="2"/>
  <c r="U22" i="2"/>
  <c r="D3" i="2"/>
  <c r="L75" i="2"/>
  <c r="L33" i="2"/>
  <c r="X29" i="2"/>
  <c r="X30" i="2"/>
  <c r="X31" i="2"/>
  <c r="X32" i="2"/>
  <c r="X33" i="2"/>
  <c r="X34" i="2"/>
  <c r="X35" i="2"/>
  <c r="X28" i="2"/>
  <c r="W36" i="2"/>
  <c r="R36" i="2"/>
  <c r="U29" i="2"/>
  <c r="U30" i="2"/>
  <c r="U31" i="2"/>
  <c r="U32" i="2"/>
  <c r="U33" i="2"/>
  <c r="U34" i="2"/>
  <c r="U35" i="2"/>
  <c r="U28" i="2"/>
  <c r="L97" i="2"/>
  <c r="L98" i="2"/>
  <c r="L99" i="2"/>
  <c r="L100" i="2"/>
  <c r="L101" i="2"/>
  <c r="L102" i="2"/>
  <c r="L103" i="2"/>
  <c r="L104" i="2"/>
  <c r="L105" i="2"/>
  <c r="L106" i="2"/>
  <c r="L96" i="2"/>
  <c r="L34" i="2"/>
  <c r="L35" i="2"/>
  <c r="L58" i="2"/>
  <c r="L59" i="2"/>
  <c r="L36" i="2"/>
  <c r="L37" i="2"/>
  <c r="L46" i="2"/>
  <c r="L47" i="2"/>
  <c r="L74" i="2"/>
  <c r="L38" i="2"/>
  <c r="L48" i="2"/>
  <c r="L49" i="2"/>
  <c r="L50" i="2"/>
  <c r="L60" i="2"/>
  <c r="L76" i="2"/>
  <c r="L77" i="2"/>
  <c r="L39" i="2"/>
  <c r="L40" i="2"/>
  <c r="L41" i="2"/>
  <c r="L52" i="2"/>
  <c r="L53" i="2"/>
  <c r="L61" i="2"/>
  <c r="L62" i="2"/>
  <c r="L63" i="2"/>
  <c r="L64" i="2"/>
  <c r="L78" i="2"/>
  <c r="L29" i="2"/>
  <c r="L30" i="2"/>
  <c r="L42" i="2"/>
  <c r="L65" i="2"/>
  <c r="L66" i="2"/>
  <c r="L31" i="2"/>
  <c r="L43" i="2"/>
  <c r="L44" i="2"/>
  <c r="L54" i="2"/>
  <c r="L55" i="2"/>
  <c r="L56" i="2"/>
  <c r="L67" i="2"/>
  <c r="L68" i="2"/>
  <c r="L69" i="2"/>
  <c r="L70" i="2"/>
  <c r="L71" i="2"/>
  <c r="L79" i="2"/>
  <c r="L80" i="2"/>
  <c r="L72" i="2"/>
  <c r="L81" i="2"/>
  <c r="X17" i="2"/>
  <c r="X18" i="2"/>
  <c r="X19" i="2"/>
  <c r="X20" i="2"/>
  <c r="X21" i="2"/>
  <c r="X16" i="2"/>
  <c r="W22" i="2"/>
  <c r="R22" i="2"/>
  <c r="U17" i="2"/>
  <c r="U18" i="2"/>
  <c r="U19" i="2"/>
  <c r="U20" i="2"/>
  <c r="U21" i="2"/>
  <c r="U16" i="2"/>
  <c r="S37" i="2"/>
  <c r="T37" i="2"/>
  <c r="U37" i="2"/>
  <c r="V37" i="2"/>
  <c r="W37" i="2"/>
  <c r="X37" i="2"/>
  <c r="R37" i="2"/>
  <c r="S23" i="2"/>
  <c r="T23" i="2"/>
  <c r="U23" i="2"/>
  <c r="V23" i="2"/>
  <c r="W23" i="2"/>
  <c r="X23" i="2"/>
  <c r="R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Q4" authorId="0" shapeId="0" xr:uid="{00000000-0006-0000-0000-000001000000}">
      <text>
        <r>
          <rPr>
            <b/>
            <sz val="10"/>
            <color indexed="81"/>
            <rFont val="Calibri"/>
          </rPr>
          <t>Bitte Semester eintragen, 
zB w17 für Wintersemester 2017</t>
        </r>
      </text>
    </comment>
  </commentList>
</comments>
</file>

<file path=xl/sharedStrings.xml><?xml version="1.0" encoding="utf-8"?>
<sst xmlns="http://schemas.openxmlformats.org/spreadsheetml/2006/main" count="486" uniqueCount="220">
  <si>
    <t>Modul</t>
  </si>
  <si>
    <t>Lehrveranstaltung</t>
  </si>
  <si>
    <t>ECTS</t>
  </si>
  <si>
    <t>VU</t>
  </si>
  <si>
    <t>A.3</t>
  </si>
  <si>
    <t>Signaltransformationen</t>
  </si>
  <si>
    <t>VO</t>
  </si>
  <si>
    <t>A.4</t>
  </si>
  <si>
    <t>UE</t>
  </si>
  <si>
    <t>B.1 STEOP</t>
  </si>
  <si>
    <t>Grundlagen der Elektrotechnik</t>
  </si>
  <si>
    <t>B.2</t>
  </si>
  <si>
    <t>B.3</t>
  </si>
  <si>
    <t>Grundlagen der Elektrotechnik, Labor</t>
  </si>
  <si>
    <t>LU</t>
  </si>
  <si>
    <t>C.1 STEOP</t>
  </si>
  <si>
    <t>Studiogerätekunde (TU Graz)</t>
  </si>
  <si>
    <t>C.2</t>
  </si>
  <si>
    <t>Studiogerätekunde, Labor (TU Graz)</t>
  </si>
  <si>
    <t>C.3</t>
  </si>
  <si>
    <t>Studiomesstechnik, Labor (TU Graz)</t>
  </si>
  <si>
    <t>D.1</t>
  </si>
  <si>
    <t>D.2</t>
  </si>
  <si>
    <t>Technische Informatik 1</t>
  </si>
  <si>
    <t>D.3</t>
  </si>
  <si>
    <t>D.4</t>
  </si>
  <si>
    <t>E.1 STEOP</t>
  </si>
  <si>
    <t>Grundlagen der Musiktheorie TI 01</t>
  </si>
  <si>
    <t>E.2</t>
  </si>
  <si>
    <t>Grundlagen der Musiktheorie TI 02</t>
  </si>
  <si>
    <t>F.1 STEOP</t>
  </si>
  <si>
    <t>Musikalische Akustik 01</t>
  </si>
  <si>
    <t>F.2</t>
  </si>
  <si>
    <t>Musikalische Akustik 02</t>
  </si>
  <si>
    <t>G.1</t>
  </si>
  <si>
    <t>Aufnahmetechnik 01 (KUG)</t>
  </si>
  <si>
    <t>Aufnahmepraxis, Labor (TU Graz)</t>
  </si>
  <si>
    <t>H.1</t>
  </si>
  <si>
    <t>Elektronische Schaltungstechnik 1</t>
  </si>
  <si>
    <t>Elektronische Schaltungstechnik 2</t>
  </si>
  <si>
    <t>I.1</t>
  </si>
  <si>
    <t>I.2</t>
  </si>
  <si>
    <t>Physik (ET)</t>
  </si>
  <si>
    <t>J.1</t>
  </si>
  <si>
    <t>Raumakustik (TU Graz)</t>
  </si>
  <si>
    <t>J.2</t>
  </si>
  <si>
    <t xml:space="preserve">UE </t>
  </si>
  <si>
    <t>Elektroakustik (TU Graz)</t>
  </si>
  <si>
    <t>K.1</t>
  </si>
  <si>
    <t>Elektrische Netzwerke und Mehrtore</t>
  </si>
  <si>
    <t>K.2</t>
  </si>
  <si>
    <t>K.3</t>
  </si>
  <si>
    <t>Systemdynamik</t>
  </si>
  <si>
    <t>K.4</t>
  </si>
  <si>
    <t>L.1</t>
  </si>
  <si>
    <t>L.2</t>
  </si>
  <si>
    <t>Gehörschulung TI 02</t>
  </si>
  <si>
    <t>L.3</t>
  </si>
  <si>
    <t>KG/2</t>
  </si>
  <si>
    <t>L.4</t>
  </si>
  <si>
    <t>M.1</t>
  </si>
  <si>
    <t>N.1</t>
  </si>
  <si>
    <t>Elektronische Schaltungstechnik, Labor</t>
  </si>
  <si>
    <t>Signalverarbeitung</t>
  </si>
  <si>
    <t>Messtechnik 1</t>
  </si>
  <si>
    <t>O.1</t>
  </si>
  <si>
    <t>Klangsynthese 01</t>
  </si>
  <si>
    <t>O.3</t>
  </si>
  <si>
    <t>SE</t>
  </si>
  <si>
    <t>P.1</t>
  </si>
  <si>
    <t xml:space="preserve">Aufnahmetechnik 01, Labor </t>
  </si>
  <si>
    <t>P.2</t>
  </si>
  <si>
    <t xml:space="preserve">Aufnahmenanalyse  </t>
  </si>
  <si>
    <t>Q.1</t>
  </si>
  <si>
    <t>Wahrscheinlichkeitsrechnung und stochastische Prozesse</t>
  </si>
  <si>
    <t>Q.2</t>
  </si>
  <si>
    <t>R.1</t>
  </si>
  <si>
    <t>Digitale Audiotechnik 1 (TU Graz)</t>
  </si>
  <si>
    <t>R.2</t>
  </si>
  <si>
    <t>Algorithmen in Akustik und Computermusik 01 (KUG)</t>
  </si>
  <si>
    <t>S.1</t>
  </si>
  <si>
    <t>Gehörschulung TI 03</t>
  </si>
  <si>
    <t>S.2</t>
  </si>
  <si>
    <t>Gehörschulung TI 04</t>
  </si>
  <si>
    <t>S.3</t>
  </si>
  <si>
    <t>KE</t>
  </si>
  <si>
    <t>Harmonische Analyse 01</t>
  </si>
  <si>
    <t>Formenlehre und Werkanalyse 01</t>
  </si>
  <si>
    <t>T.1</t>
  </si>
  <si>
    <t>Akustische Messtechnik</t>
  </si>
  <si>
    <t>T.2</t>
  </si>
  <si>
    <t>Raumakustik, Labor</t>
  </si>
  <si>
    <t>U.1</t>
  </si>
  <si>
    <t>Electrodynamics ICE 2)</t>
  </si>
  <si>
    <t>U.2</t>
  </si>
  <si>
    <t>V.1</t>
  </si>
  <si>
    <t>Nachrichtentechnik</t>
  </si>
  <si>
    <t>V.2</t>
  </si>
  <si>
    <t>W.1</t>
  </si>
  <si>
    <t>Verfassen wissenschaftlicher Arbeiten (TU Graz)</t>
  </si>
  <si>
    <t>W.2</t>
  </si>
  <si>
    <t>1. Semester</t>
  </si>
  <si>
    <t>2. Semester</t>
  </si>
  <si>
    <t>3. Semester</t>
  </si>
  <si>
    <t>4. Semester</t>
  </si>
  <si>
    <t>6. Semester</t>
  </si>
  <si>
    <t>A.1 STEOP</t>
  </si>
  <si>
    <t>A.2</t>
  </si>
  <si>
    <t>Semester</t>
  </si>
  <si>
    <t>Signalverarbeitung in numerischen 2 UE 2
Berechnungsumgebungen</t>
  </si>
  <si>
    <t>Psychoakustik 01</t>
  </si>
  <si>
    <t>K.5</t>
  </si>
  <si>
    <t>Gehörschulung TI 01</t>
  </si>
  <si>
    <t>M.2</t>
  </si>
  <si>
    <t>H.4</t>
  </si>
  <si>
    <t>O.2</t>
  </si>
  <si>
    <t>Software Entwicklungs Praktikum</t>
  </si>
  <si>
    <t>M.3</t>
  </si>
  <si>
    <t xml:space="preserve">Instrumentalunterricht 01 </t>
  </si>
  <si>
    <t>M.4</t>
  </si>
  <si>
    <t xml:space="preserve">Instrumentalunterricht 02 </t>
  </si>
  <si>
    <t>O.4</t>
  </si>
  <si>
    <t>Instrumentalunterricht 03</t>
  </si>
  <si>
    <t>Geschichte der Elektroakustischen Musik und der Medienkunst 01</t>
  </si>
  <si>
    <t>T.3</t>
  </si>
  <si>
    <t>X.1</t>
  </si>
  <si>
    <t>T.5</t>
  </si>
  <si>
    <t>T.6</t>
  </si>
  <si>
    <t>Instrumentalunterricht 04</t>
  </si>
  <si>
    <t>Seminar zur Bachelorarbeit</t>
  </si>
  <si>
    <t>X.2</t>
  </si>
  <si>
    <t>Fächer</t>
  </si>
  <si>
    <t>T.4</t>
  </si>
  <si>
    <t>5 Audiotechnik und Akustik</t>
  </si>
  <si>
    <t>2 Elektronische Grundlagen</t>
  </si>
  <si>
    <t>3 Elektronik und Informatik</t>
  </si>
  <si>
    <t>4 Informatik</t>
  </si>
  <si>
    <t>6 Studio- und Aufnahmetechnik</t>
  </si>
  <si>
    <t xml:space="preserve">1 Mathematik und naturwissenschaftliche Grundlagen </t>
  </si>
  <si>
    <t>7 Musikalische Grundlagen und Computermusik</t>
  </si>
  <si>
    <t>8 Bachelorarbeit</t>
  </si>
  <si>
    <t>SSt</t>
  </si>
  <si>
    <t>Art</t>
  </si>
  <si>
    <t>Uni</t>
  </si>
  <si>
    <t>Absolviert</t>
  </si>
  <si>
    <t>Note</t>
  </si>
  <si>
    <t>Teilschnitt</t>
  </si>
  <si>
    <t>Notiz</t>
  </si>
  <si>
    <t>Angemeldet</t>
  </si>
  <si>
    <t>TU</t>
  </si>
  <si>
    <t>KUG</t>
  </si>
  <si>
    <t>KUG/TU</t>
  </si>
  <si>
    <t>Freifächer</t>
  </si>
  <si>
    <t>Bachelor Planungssheet</t>
  </si>
  <si>
    <r>
      <t>Analysis T1</t>
    </r>
    <r>
      <rPr>
        <sz val="10"/>
        <color theme="1"/>
        <rFont val="Arial"/>
      </rPr>
      <t xml:space="preserve"> </t>
    </r>
  </si>
  <si>
    <r>
      <t>Numerisches Rechnen und lineare Algebra</t>
    </r>
    <r>
      <rPr>
        <sz val="10"/>
        <color theme="1"/>
        <rFont val="Arial"/>
      </rPr>
      <t xml:space="preserve"> </t>
    </r>
  </si>
  <si>
    <r>
      <t>Analysis T2</t>
    </r>
    <r>
      <rPr>
        <sz val="10"/>
        <color theme="1"/>
        <rFont val="Arial"/>
      </rPr>
      <t xml:space="preserve"> </t>
    </r>
  </si>
  <si>
    <r>
      <t>Einführung in die strukturierte Programmierung</t>
    </r>
    <r>
      <rPr>
        <sz val="10"/>
        <color theme="1"/>
        <rFont val="Arial"/>
      </rPr>
      <t xml:space="preserve"> </t>
    </r>
  </si>
  <si>
    <t>Zusammenfassung</t>
  </si>
  <si>
    <t>Lehveranstaltungen</t>
  </si>
  <si>
    <t>5. Semester</t>
  </si>
  <si>
    <t>Summe</t>
  </si>
  <si>
    <t xml:space="preserve">SSt  </t>
  </si>
  <si>
    <t xml:space="preserve">ECTS </t>
  </si>
  <si>
    <t xml:space="preserve">Fächer  </t>
  </si>
  <si>
    <t>gesamt</t>
  </si>
  <si>
    <t>absolviert</t>
  </si>
  <si>
    <t>übrig</t>
  </si>
  <si>
    <t>1 x</t>
  </si>
  <si>
    <t>2 x</t>
  </si>
  <si>
    <t>3 x</t>
  </si>
  <si>
    <t>4 x</t>
  </si>
  <si>
    <t>5 x</t>
  </si>
  <si>
    <t>6 x</t>
  </si>
  <si>
    <t>7 x</t>
  </si>
  <si>
    <t>Speeddating für Chemiker</t>
  </si>
  <si>
    <t>KF</t>
  </si>
  <si>
    <t>Planung</t>
  </si>
  <si>
    <t>w17</t>
  </si>
  <si>
    <t>STEOP</t>
  </si>
  <si>
    <t>S</t>
  </si>
  <si>
    <t>s17</t>
  </si>
  <si>
    <t>s18</t>
  </si>
  <si>
    <t>lg Peter Zach</t>
  </si>
  <si>
    <t>Ansonsten frohes planen :)</t>
  </si>
  <si>
    <t>Beispiel: w17 für das Wintersemester 2017</t>
  </si>
  <si>
    <t xml:space="preserve">Hier kannst du eintragen, in welchem Semster du gedenkst eine LV zu absolvieren. </t>
  </si>
  <si>
    <t>4) Planung</t>
  </si>
  <si>
    <t>3) Freifächer</t>
  </si>
  <si>
    <t>Die Noten sind nach ECTS gewichtet, nach dem Schema: (Note A * ECTS A + Note B * ECTS B) / Summe ECTS A &amp; B</t>
  </si>
  <si>
    <t>Notiz:           Für Notizen, was sonst ;)</t>
  </si>
  <si>
    <t>Teilschnitt: Diese Spalte dient der späteren Berechnung des Notenschnitts, du musst sie nicht beachten.</t>
  </si>
  <si>
    <t>Note:           Deine erhaltene Note</t>
  </si>
  <si>
    <t>Anleitung</t>
  </si>
  <si>
    <t>Hallo liebe Toningenieur Studentin, lieber Toningenieur Student.</t>
  </si>
  <si>
    <r>
      <t xml:space="preserve">Erstellt von </t>
    </r>
    <r>
      <rPr>
        <b/>
        <i/>
        <sz val="10"/>
        <color theme="1"/>
        <rFont val="Calibri"/>
        <scheme val="minor"/>
      </rPr>
      <t>Peter Zach</t>
    </r>
    <r>
      <rPr>
        <sz val="10"/>
        <color theme="1"/>
        <rFont val="Calibri"/>
        <family val="2"/>
        <scheme val="minor"/>
      </rPr>
      <t xml:space="preserve"> in Microsoft Excel 365 (gratis von der TU zu beziehen)</t>
    </r>
  </si>
  <si>
    <t>Readme</t>
  </si>
  <si>
    <t>Dieses Bachelorplanungssheet ermöglicht dir den Überblick über deine Fächer zu behalten und gibt dir Auskunft darüber, was noch fehlt.</t>
  </si>
  <si>
    <t>1) Anzeige</t>
  </si>
  <si>
    <r>
      <t xml:space="preserve">In der linken Spalte "Lehrveranstlatungen" sind alle Fächer angeführt. Da man sich manchmal die Fächer nach Semester und manchmal nach Fächern und Modulen ansehen möchte gibt es einen </t>
    </r>
    <r>
      <rPr>
        <b/>
        <sz val="10"/>
        <color theme="1"/>
        <rFont val="Calibri"/>
        <scheme val="minor"/>
      </rPr>
      <t>FILTER</t>
    </r>
    <r>
      <rPr>
        <sz val="10"/>
        <color theme="1"/>
        <rFont val="Calibri"/>
        <family val="2"/>
        <scheme val="minor"/>
      </rPr>
      <t>, erkennbar in Zeile 9, mit welchem du nach jeder Spalte Sortieren kannst. Die Spalten Semester und Fächer dienen hier zur allgemeinen Übersicht.</t>
    </r>
  </si>
  <si>
    <t>2) Lehrveranstaltungen</t>
  </si>
  <si>
    <t>In der linken Tabelle kannst du diverse Informationen eintragen, die dir bei der Planung helfen.</t>
  </si>
  <si>
    <r>
      <t xml:space="preserve">Absolviert: Hier trägst du eine   </t>
    </r>
    <r>
      <rPr>
        <b/>
        <sz val="10"/>
        <color theme="1"/>
        <rFont val="Calibri"/>
        <scheme val="minor"/>
      </rPr>
      <t xml:space="preserve">1 </t>
    </r>
    <r>
      <rPr>
        <sz val="10"/>
        <color theme="1"/>
        <rFont val="Calibri"/>
        <family val="2"/>
        <scheme val="minor"/>
      </rPr>
      <t xml:space="preserve">  ein, falls du das Fach abgeschlossen hast</t>
    </r>
  </si>
  <si>
    <t>Angemeldetes Semster: Das wird im Punkt "4) Planung" behandelt.</t>
  </si>
  <si>
    <t xml:space="preserve">Anhand der Spalten "Absolviert" und "Note" werden alle Informationen in der Rechten Tabelle zusammengefasst. Hier sollte immer ersichtlich sein, wie viel noch zum ordentlichen Abschluss fehlt. Die Rosa hinterlegten Felder in derFächer Tabelle berechnen die Noten, welche schlussendlich im Bachelorzeugnis aufscheinen. </t>
  </si>
  <si>
    <t>In der Tabelle "Freifächer" gilt das Gleiche wie unter Punkt 2, nur mit dem Zusatz, dass du die Fächer selbst eintragen musst. Es wird alles berechnet, was sich im blauen Bereich befindet.</t>
  </si>
  <si>
    <t xml:space="preserve">Rechts oben findest du ein weiteres Feature, die Planung der Semester. </t>
  </si>
  <si>
    <t>Rechts gibt es eine allgemeine Übersicht über die absolvierten Fächer geordnet nach Semester, Fächer und STEOP.</t>
  </si>
  <si>
    <t>Dafür trägst du in der Spalte "Angemeldetes Semester" eine Zahl oder einen Text für ein Semster ein.</t>
  </si>
  <si>
    <r>
      <t xml:space="preserve">Wenn du nun in der Zelle Q4 </t>
    </r>
    <r>
      <rPr>
        <b/>
        <sz val="10"/>
        <color theme="1"/>
        <rFont val="Calibri"/>
        <scheme val="minor"/>
      </rPr>
      <t>w17</t>
    </r>
    <r>
      <rPr>
        <sz val="10"/>
        <color theme="1"/>
        <rFont val="Calibri"/>
        <family val="2"/>
        <scheme val="minor"/>
      </rPr>
      <t xml:space="preserve"> einträgst, werden dir in der Tabelle alle geplanten SSt, ECTS und Fächer für das Semster angezeigt.</t>
    </r>
  </si>
  <si>
    <t>Beispieldaten</t>
  </si>
  <si>
    <t xml:space="preserve">Um einen beispielhafeten Überblick über das Sheet zu bekommen wurden einige Daten bereits eingetragen, diese sollten vor dem ersten gebrauch gelöscht werden. </t>
  </si>
  <si>
    <r>
      <t xml:space="preserve">Beispieldaten wurden nur für die LVs </t>
    </r>
    <r>
      <rPr>
        <i/>
        <sz val="10"/>
        <color theme="1"/>
        <rFont val="Calibri"/>
        <scheme val="minor"/>
      </rPr>
      <t>Analysis T1</t>
    </r>
    <r>
      <rPr>
        <sz val="10"/>
        <color theme="1"/>
        <rFont val="Calibri"/>
        <family val="2"/>
        <scheme val="minor"/>
      </rPr>
      <t xml:space="preserve"> und </t>
    </r>
    <r>
      <rPr>
        <i/>
        <sz val="10"/>
        <color theme="1"/>
        <rFont val="Calibri"/>
        <scheme val="minor"/>
      </rPr>
      <t>Signaltransformationen VO</t>
    </r>
    <r>
      <rPr>
        <sz val="10"/>
        <color theme="1"/>
        <rFont val="Calibri"/>
        <family val="2"/>
        <scheme val="minor"/>
      </rPr>
      <t xml:space="preserve"> in den Spalten "</t>
    </r>
    <r>
      <rPr>
        <b/>
        <sz val="10"/>
        <color theme="1"/>
        <rFont val="Calibri"/>
        <scheme val="minor"/>
      </rPr>
      <t>Absolviert</t>
    </r>
    <r>
      <rPr>
        <sz val="10"/>
        <color theme="1"/>
        <rFont val="Calibri"/>
        <family val="2"/>
        <scheme val="minor"/>
      </rPr>
      <t xml:space="preserve">" </t>
    </r>
    <r>
      <rPr>
        <b/>
        <sz val="10"/>
        <color theme="1"/>
        <rFont val="Calibri"/>
        <scheme val="minor"/>
      </rPr>
      <t>"Note"</t>
    </r>
    <r>
      <rPr>
        <sz val="10"/>
        <color theme="1"/>
        <rFont val="Calibri"/>
        <family val="2"/>
        <scheme val="minor"/>
      </rPr>
      <t xml:space="preserve"> und </t>
    </r>
    <r>
      <rPr>
        <b/>
        <sz val="10"/>
        <color theme="1"/>
        <rFont val="Calibri"/>
        <scheme val="minor"/>
      </rPr>
      <t>"Angemeldet"</t>
    </r>
    <r>
      <rPr>
        <sz val="10"/>
        <color theme="1"/>
        <rFont val="Calibri"/>
        <family val="2"/>
        <scheme val="minor"/>
      </rPr>
      <t xml:space="preserve"> sowie im Freifach Bereich die ganze Zeile mit "</t>
    </r>
    <r>
      <rPr>
        <i/>
        <sz val="10"/>
        <color theme="1"/>
        <rFont val="Calibri"/>
        <scheme val="minor"/>
      </rPr>
      <t>Speeddating für Chemiker"</t>
    </r>
    <r>
      <rPr>
        <sz val="10"/>
        <color theme="1"/>
        <rFont val="Calibri"/>
        <family val="2"/>
        <scheme val="minor"/>
      </rPr>
      <t xml:space="preserve"> eingetragen. Diese sind zu löschen.</t>
    </r>
  </si>
  <si>
    <t>Notenschnitt</t>
  </si>
  <si>
    <t>Zeugnis</t>
  </si>
  <si>
    <t>Bei Problemen mit dem Sheet gebt bitte eine Meldung an die StV weiter.</t>
  </si>
  <si>
    <t>v 2.0 03.02.2020</t>
  </si>
  <si>
    <r>
      <t>Differentialgleichungen</t>
    </r>
    <r>
      <rPr>
        <sz val="10"/>
        <color theme="1"/>
        <rFont val="Arial"/>
      </rPr>
      <t xml:space="preserve"> </t>
    </r>
    <r>
      <rPr>
        <u/>
        <sz val="10"/>
        <color rgb="FF0000D4"/>
        <rFont val="Arial"/>
      </rPr>
      <t>für Toningenieure</t>
    </r>
  </si>
  <si>
    <t>Bearbeitet und aktualisiert von Niklas Urban</t>
  </si>
  <si>
    <t>Nach Curriculum : TI Bachelor Version 01.10.2017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</si>
</sst>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Calibri"/>
      <family val="2"/>
      <scheme val="minor"/>
    </font>
    <font>
      <b/>
      <sz val="20"/>
      <color theme="1"/>
      <name val="Calibri"/>
      <scheme val="minor"/>
    </font>
    <font>
      <sz val="10"/>
      <color theme="1"/>
      <name val="Calibri"/>
      <family val="2"/>
      <scheme val="minor"/>
    </font>
    <font>
      <sz val="10"/>
      <color theme="1"/>
      <name val="Arial"/>
    </font>
    <font>
      <u/>
      <sz val="10"/>
      <color rgb="FF0000D4"/>
      <name val="Arial"/>
    </font>
    <font>
      <b/>
      <sz val="14"/>
      <color theme="1"/>
      <name val="Calibri"/>
      <scheme val="minor"/>
    </font>
    <font>
      <b/>
      <sz val="10"/>
      <color theme="1"/>
      <name val="Calibri"/>
      <scheme val="minor"/>
    </font>
    <font>
      <sz val="9"/>
      <color theme="1"/>
      <name val="Calibri"/>
      <family val="2"/>
      <scheme val="minor"/>
    </font>
    <font>
      <sz val="16"/>
      <color theme="1"/>
      <name val="Calibri"/>
      <family val="2"/>
      <scheme val="minor"/>
    </font>
    <font>
      <b/>
      <sz val="16"/>
      <color theme="1"/>
      <name val="Calibri"/>
      <scheme val="minor"/>
    </font>
    <font>
      <b/>
      <sz val="18"/>
      <color theme="1"/>
      <name val="Calibri"/>
      <scheme val="minor"/>
    </font>
    <font>
      <sz val="20"/>
      <color theme="1"/>
      <name val="Calibri"/>
      <scheme val="minor"/>
    </font>
    <font>
      <b/>
      <sz val="10"/>
      <color indexed="81"/>
      <name val="Calibri"/>
    </font>
    <font>
      <i/>
      <sz val="10"/>
      <color theme="1"/>
      <name val="Calibri"/>
      <scheme val="minor"/>
    </font>
    <font>
      <b/>
      <i/>
      <sz val="10"/>
      <color theme="1"/>
      <name val="Calibri"/>
      <scheme val="minor"/>
    </font>
    <font>
      <u/>
      <sz val="10"/>
      <color rgb="FF0000FF"/>
      <name val="Arial"/>
      <family val="2"/>
      <charset val="1"/>
    </font>
    <font>
      <u/>
      <sz val="10"/>
      <color theme="1"/>
      <name val="Calibri"/>
      <family val="2"/>
      <scheme val="minor"/>
    </font>
    <font>
      <u/>
      <sz val="12"/>
      <color theme="1"/>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73FB79"/>
        <bgColor indexed="64"/>
      </patternFill>
    </fill>
    <fill>
      <patternFill patternType="solid">
        <fgColor rgb="FFFF7E79"/>
        <bgColor indexed="64"/>
      </patternFill>
    </fill>
    <fill>
      <patternFill patternType="solid">
        <fgColor rgb="FF0096FF"/>
        <bgColor indexed="64"/>
      </patternFill>
    </fill>
    <fill>
      <patternFill patternType="solid">
        <fgColor rgb="FFFF91FF"/>
        <bgColor indexed="64"/>
      </patternFill>
    </fill>
    <fill>
      <patternFill patternType="solid">
        <fgColor rgb="FF94FFFF"/>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BEFF"/>
        <bgColor indexed="64"/>
      </patternFill>
    </fill>
  </fills>
  <borders count="15">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6" fillId="0" borderId="0" applyBorder="0" applyProtection="0"/>
  </cellStyleXfs>
  <cellXfs count="148">
    <xf numFmtId="0" fontId="0" fillId="0" borderId="0" xfId="0"/>
    <xf numFmtId="0" fontId="0" fillId="0" borderId="0" xfId="0" applyBorder="1" applyAlignment="1"/>
    <xf numFmtId="0" fontId="3" fillId="0" borderId="0" xfId="0" applyFont="1"/>
    <xf numFmtId="0" fontId="3" fillId="0" borderId="0" xfId="0" applyFont="1" applyBorder="1"/>
    <xf numFmtId="0" fontId="5"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xf numFmtId="0" fontId="7" fillId="16" borderId="0" xfId="0" applyFont="1" applyFill="1"/>
    <xf numFmtId="0" fontId="7" fillId="16" borderId="0" xfId="0" applyFont="1" applyFill="1" applyBorder="1"/>
    <xf numFmtId="0" fontId="3" fillId="2" borderId="3" xfId="0" applyFont="1" applyFill="1" applyBorder="1"/>
    <xf numFmtId="0" fontId="4" fillId="2" borderId="4" xfId="0" applyFont="1" applyFill="1" applyBorder="1" applyAlignment="1">
      <alignment vertical="center"/>
    </xf>
    <xf numFmtId="0" fontId="3" fillId="3" borderId="3" xfId="0" applyFont="1" applyFill="1" applyBorder="1"/>
    <xf numFmtId="0" fontId="4" fillId="3" borderId="4" xfId="0" applyFont="1" applyFill="1" applyBorder="1" applyAlignment="1">
      <alignment vertical="center"/>
    </xf>
    <xf numFmtId="0" fontId="3" fillId="4" borderId="3" xfId="0" applyFont="1" applyFill="1" applyBorder="1"/>
    <xf numFmtId="0" fontId="4" fillId="4" borderId="4" xfId="0" applyFont="1" applyFill="1" applyBorder="1" applyAlignment="1">
      <alignment vertical="center"/>
    </xf>
    <xf numFmtId="0" fontId="3" fillId="5" borderId="3" xfId="0" applyFont="1" applyFill="1" applyBorder="1"/>
    <xf numFmtId="0" fontId="4" fillId="5" borderId="4" xfId="0" applyFont="1" applyFill="1" applyBorder="1" applyAlignment="1">
      <alignment vertical="center"/>
    </xf>
    <xf numFmtId="0" fontId="3" fillId="6" borderId="3" xfId="0" applyFont="1" applyFill="1" applyBorder="1"/>
    <xf numFmtId="0" fontId="4" fillId="6" borderId="4" xfId="0" applyFont="1" applyFill="1" applyBorder="1" applyAlignment="1">
      <alignment vertical="center"/>
    </xf>
    <xf numFmtId="0" fontId="3" fillId="7" borderId="3" xfId="0" applyFont="1" applyFill="1" applyBorder="1"/>
    <xf numFmtId="0" fontId="4" fillId="7" borderId="4" xfId="0" applyFont="1" applyFill="1" applyBorder="1" applyAlignment="1">
      <alignment vertical="center"/>
    </xf>
    <xf numFmtId="0" fontId="3" fillId="8" borderId="3" xfId="0" applyFont="1" applyFill="1" applyBorder="1"/>
    <xf numFmtId="0" fontId="4" fillId="8" borderId="4" xfId="0" applyFont="1" applyFill="1" applyBorder="1" applyAlignment="1">
      <alignment vertical="center"/>
    </xf>
    <xf numFmtId="0" fontId="3" fillId="9" borderId="3" xfId="0" applyFont="1" applyFill="1" applyBorder="1"/>
    <xf numFmtId="0" fontId="4" fillId="9" borderId="4" xfId="0" applyFont="1" applyFill="1" applyBorder="1" applyAlignment="1">
      <alignment vertical="center"/>
    </xf>
    <xf numFmtId="0" fontId="7" fillId="16" borderId="0" xfId="0" applyFont="1" applyFill="1" applyBorder="1" applyAlignment="1">
      <alignment horizontal="center"/>
    </xf>
    <xf numFmtId="0" fontId="0" fillId="0" borderId="0" xfId="0" applyFont="1"/>
    <xf numFmtId="0" fontId="0" fillId="12" borderId="0" xfId="0" applyFont="1" applyFill="1"/>
    <xf numFmtId="0" fontId="0" fillId="11" borderId="0" xfId="0" applyFont="1" applyFill="1"/>
    <xf numFmtId="0" fontId="0" fillId="13" borderId="0" xfId="0" applyFont="1" applyFill="1"/>
    <xf numFmtId="0" fontId="0" fillId="10" borderId="0" xfId="0" applyFont="1" applyFill="1"/>
    <xf numFmtId="0" fontId="0" fillId="14" borderId="0" xfId="0" applyFont="1" applyFill="1"/>
    <xf numFmtId="0" fontId="0" fillId="15" borderId="0" xfId="0" applyFont="1" applyFill="1"/>
    <xf numFmtId="0" fontId="0" fillId="2" borderId="0" xfId="0" applyFont="1" applyFill="1" applyBorder="1"/>
    <xf numFmtId="0" fontId="0" fillId="3" borderId="0" xfId="0" applyFont="1" applyFill="1" applyBorder="1"/>
    <xf numFmtId="0" fontId="0" fillId="4" borderId="0" xfId="0" applyFont="1" applyFill="1" applyBorder="1"/>
    <xf numFmtId="0" fontId="0" fillId="5" borderId="0" xfId="0" applyFont="1" applyFill="1" applyBorder="1"/>
    <xf numFmtId="0" fontId="0" fillId="6" borderId="0" xfId="0" applyFont="1" applyFill="1" applyBorder="1"/>
    <xf numFmtId="0" fontId="0" fillId="7" borderId="0" xfId="0" applyFont="1" applyFill="1" applyBorder="1"/>
    <xf numFmtId="0" fontId="0" fillId="8" borderId="0" xfId="0" applyFont="1" applyFill="1" applyBorder="1"/>
    <xf numFmtId="0" fontId="0" fillId="9" borderId="0" xfId="0" applyFont="1" applyFill="1" applyBorder="1"/>
    <xf numFmtId="0" fontId="0" fillId="0" borderId="0" xfId="0" applyFont="1" applyAlignment="1">
      <alignment wrapText="1"/>
    </xf>
    <xf numFmtId="0" fontId="7" fillId="17" borderId="0" xfId="0" applyFont="1" applyFill="1"/>
    <xf numFmtId="0" fontId="7" fillId="17" borderId="0" xfId="0" applyFont="1" applyFill="1" applyBorder="1" applyAlignment="1">
      <alignment horizontal="center"/>
    </xf>
    <xf numFmtId="0" fontId="3" fillId="18" borderId="0" xfId="0" applyFont="1" applyFill="1" applyBorder="1"/>
    <xf numFmtId="0" fontId="3" fillId="12" borderId="0" xfId="0" applyNumberFormat="1" applyFont="1" applyFill="1"/>
    <xf numFmtId="0" fontId="3" fillId="11" borderId="0" xfId="0" applyNumberFormat="1" applyFont="1" applyFill="1"/>
    <xf numFmtId="0" fontId="3" fillId="13" borderId="0" xfId="0" applyNumberFormat="1" applyFont="1" applyFill="1"/>
    <xf numFmtId="0" fontId="3" fillId="10" borderId="0" xfId="0" applyNumberFormat="1" applyFont="1" applyFill="1"/>
    <xf numFmtId="0" fontId="3" fillId="14" borderId="0" xfId="0" applyNumberFormat="1" applyFont="1" applyFill="1"/>
    <xf numFmtId="0" fontId="3" fillId="15" borderId="0" xfId="0" applyNumberFormat="1" applyFont="1" applyFill="1"/>
    <xf numFmtId="0" fontId="3" fillId="19" borderId="0" xfId="0" applyFont="1" applyFill="1" applyBorder="1"/>
    <xf numFmtId="0" fontId="4" fillId="19" borderId="0" xfId="0" applyFont="1" applyFill="1" applyBorder="1" applyAlignment="1">
      <alignment vertical="center"/>
    </xf>
    <xf numFmtId="0" fontId="5" fillId="19" borderId="0" xfId="0" applyFont="1" applyFill="1" applyAlignment="1">
      <alignment vertical="center"/>
    </xf>
    <xf numFmtId="0" fontId="4" fillId="19" borderId="0" xfId="0" applyFont="1" applyFill="1" applyAlignment="1">
      <alignment horizontal="center" vertical="center"/>
    </xf>
    <xf numFmtId="0" fontId="3" fillId="19" borderId="3" xfId="0" applyFont="1" applyFill="1" applyBorder="1"/>
    <xf numFmtId="0" fontId="4" fillId="19" borderId="4" xfId="0" applyFont="1" applyFill="1" applyBorder="1" applyAlignment="1">
      <alignment vertical="center"/>
    </xf>
    <xf numFmtId="0" fontId="5" fillId="19" borderId="0" xfId="0" applyFont="1" applyFill="1" applyBorder="1" applyAlignment="1">
      <alignment vertical="center"/>
    </xf>
    <xf numFmtId="0" fontId="3" fillId="19" borderId="0" xfId="0" applyNumberFormat="1" applyFont="1" applyFill="1"/>
    <xf numFmtId="0" fontId="5" fillId="19" borderId="3" xfId="0" applyFont="1" applyFill="1" applyBorder="1" applyAlignment="1">
      <alignment vertical="center"/>
    </xf>
    <xf numFmtId="0" fontId="5" fillId="19" borderId="4" xfId="0" applyFont="1" applyFill="1" applyBorder="1" applyAlignment="1">
      <alignment vertical="center"/>
    </xf>
    <xf numFmtId="0" fontId="3" fillId="19" borderId="0" xfId="0" applyNumberFormat="1" applyFont="1" applyFill="1" applyBorder="1"/>
    <xf numFmtId="49" fontId="3" fillId="0" borderId="0" xfId="0" applyNumberFormat="1" applyFont="1"/>
    <xf numFmtId="0" fontId="0" fillId="0" borderId="0" xfId="0" applyAlignment="1">
      <alignment horizontal="center"/>
    </xf>
    <xf numFmtId="0" fontId="0" fillId="0" borderId="0" xfId="0" applyAlignment="1"/>
    <xf numFmtId="0" fontId="1" fillId="0" borderId="0" xfId="0" applyFont="1" applyFill="1"/>
    <xf numFmtId="0" fontId="3" fillId="0" borderId="0" xfId="0" applyFont="1" applyAlignment="1">
      <alignment horizontal="center"/>
    </xf>
    <xf numFmtId="0" fontId="4" fillId="19" borderId="0" xfId="0" applyFont="1" applyFill="1" applyBorder="1" applyAlignment="1">
      <alignment horizontal="center" vertical="center"/>
    </xf>
    <xf numFmtId="0" fontId="3" fillId="0" borderId="0" xfId="0" applyFont="1" applyFill="1"/>
    <xf numFmtId="0" fontId="3" fillId="0" borderId="0" xfId="0" applyFont="1" applyFill="1" applyBorder="1"/>
    <xf numFmtId="0" fontId="3" fillId="19" borderId="0" xfId="0" applyFont="1" applyFill="1" applyAlignment="1">
      <alignment horizontal="center"/>
    </xf>
    <xf numFmtId="0" fontId="3" fillId="19" borderId="0" xfId="0" applyFont="1" applyFill="1" applyBorder="1" applyAlignment="1">
      <alignment horizontal="center"/>
    </xf>
    <xf numFmtId="0" fontId="0" fillId="16" borderId="10" xfId="0" applyFill="1" applyBorder="1" applyAlignment="1">
      <alignment horizontal="center"/>
    </xf>
    <xf numFmtId="0" fontId="0" fillId="16" borderId="11" xfId="0" applyFont="1" applyFill="1" applyBorder="1" applyAlignment="1">
      <alignment horizontal="center" wrapText="1"/>
    </xf>
    <xf numFmtId="0" fontId="0" fillId="16" borderId="4" xfId="0" applyFont="1" applyFill="1" applyBorder="1" applyAlignment="1">
      <alignment horizontal="center" wrapText="1"/>
    </xf>
    <xf numFmtId="0" fontId="0" fillId="16" borderId="0" xfId="0" applyFont="1" applyFill="1" applyBorder="1" applyAlignment="1">
      <alignment horizontal="center" wrapText="1"/>
    </xf>
    <xf numFmtId="0" fontId="0" fillId="16" borderId="3" xfId="0" applyFont="1" applyFill="1" applyBorder="1" applyAlignment="1">
      <alignment horizontal="center" wrapText="1"/>
    </xf>
    <xf numFmtId="0" fontId="0" fillId="16" borderId="10" xfId="0" applyFont="1" applyFill="1" applyBorder="1" applyAlignment="1">
      <alignment horizontal="center" wrapText="1"/>
    </xf>
    <xf numFmtId="0" fontId="0" fillId="16" borderId="0" xfId="0" applyFont="1" applyFill="1"/>
    <xf numFmtId="0" fontId="0" fillId="16" borderId="0" xfId="0" applyFont="1" applyFill="1" applyAlignment="1">
      <alignment horizontal="center"/>
    </xf>
    <xf numFmtId="0" fontId="10" fillId="16" borderId="3" xfId="0" applyFont="1" applyFill="1" applyBorder="1" applyAlignment="1">
      <alignment horizontal="center" vertical="center" wrapText="1"/>
    </xf>
    <xf numFmtId="0" fontId="9" fillId="16" borderId="3" xfId="0" applyFont="1" applyFill="1" applyBorder="1" applyAlignment="1">
      <alignment horizontal="center" vertical="center"/>
    </xf>
    <xf numFmtId="0" fontId="0" fillId="16" borderId="12" xfId="0" applyFont="1" applyFill="1" applyBorder="1"/>
    <xf numFmtId="0" fontId="0" fillId="16" borderId="8" xfId="0" applyFont="1" applyFill="1" applyBorder="1"/>
    <xf numFmtId="0" fontId="0" fillId="16" borderId="2" xfId="0" applyFont="1" applyFill="1" applyBorder="1"/>
    <xf numFmtId="0" fontId="0" fillId="16" borderId="9" xfId="0" applyFont="1" applyFill="1" applyBorder="1"/>
    <xf numFmtId="2" fontId="0" fillId="16" borderId="12" xfId="0" applyNumberFormat="1" applyFont="1" applyFill="1" applyBorder="1"/>
    <xf numFmtId="0" fontId="0" fillId="21" borderId="3" xfId="0" applyFont="1" applyFill="1" applyBorder="1"/>
    <xf numFmtId="0" fontId="0" fillId="7" borderId="4" xfId="0" applyFont="1" applyFill="1" applyBorder="1"/>
    <xf numFmtId="0" fontId="10" fillId="16" borderId="0" xfId="0" applyFont="1" applyFill="1" applyBorder="1" applyAlignment="1">
      <alignment horizontal="center" vertical="center" wrapText="1"/>
    </xf>
    <xf numFmtId="0" fontId="9" fillId="16" borderId="0" xfId="0" applyFont="1" applyFill="1" applyBorder="1" applyAlignment="1">
      <alignment horizontal="center" vertical="center"/>
    </xf>
    <xf numFmtId="0" fontId="0" fillId="4" borderId="11" xfId="0" applyFont="1" applyFill="1" applyBorder="1"/>
    <xf numFmtId="0" fontId="0" fillId="4" borderId="12" xfId="0" applyFont="1" applyFill="1" applyBorder="1"/>
    <xf numFmtId="0" fontId="0" fillId="7" borderId="8" xfId="0" applyFont="1" applyFill="1" applyBorder="1"/>
    <xf numFmtId="0" fontId="0" fillId="4" borderId="2" xfId="0" applyFont="1" applyFill="1" applyBorder="1"/>
    <xf numFmtId="0" fontId="0" fillId="21" borderId="9" xfId="0" applyFont="1" applyFill="1" applyBorder="1"/>
    <xf numFmtId="0" fontId="12" fillId="0" borderId="0" xfId="0" applyFont="1" applyAlignment="1">
      <alignment horizontal="center"/>
    </xf>
    <xf numFmtId="0" fontId="2" fillId="0" borderId="0" xfId="0" applyFont="1" applyFill="1" applyBorder="1" applyAlignment="1">
      <alignment horizontal="center"/>
    </xf>
    <xf numFmtId="0" fontId="7" fillId="0" borderId="0" xfId="0" applyFont="1" applyFill="1"/>
    <xf numFmtId="0" fontId="7" fillId="0" borderId="0" xfId="0" applyFont="1" applyFill="1" applyBorder="1"/>
    <xf numFmtId="0" fontId="3" fillId="18" borderId="0" xfId="0" applyFont="1" applyFill="1" applyAlignment="1">
      <alignment horizontal="center"/>
    </xf>
    <xf numFmtId="49" fontId="0" fillId="0" borderId="0" xfId="0" applyNumberFormat="1"/>
    <xf numFmtId="49" fontId="0" fillId="0" borderId="0" xfId="0" applyNumberFormat="1" applyBorder="1"/>
    <xf numFmtId="49" fontId="3" fillId="0" borderId="0" xfId="0" applyNumberFormat="1" applyFont="1" applyAlignment="1">
      <alignment wrapText="1"/>
    </xf>
    <xf numFmtId="49" fontId="3" fillId="0" borderId="11" xfId="0" applyNumberFormat="1" applyFont="1" applyBorder="1" applyAlignment="1">
      <alignment wrapText="1"/>
    </xf>
    <xf numFmtId="49" fontId="14" fillId="20" borderId="11" xfId="0" applyNumberFormat="1" applyFont="1" applyFill="1" applyBorder="1" applyAlignment="1">
      <alignment wrapText="1"/>
    </xf>
    <xf numFmtId="49" fontId="3" fillId="0" borderId="0" xfId="0" applyNumberFormat="1" applyFont="1" applyBorder="1"/>
    <xf numFmtId="49" fontId="1" fillId="2" borderId="11" xfId="0" applyNumberFormat="1" applyFont="1" applyFill="1" applyBorder="1" applyAlignment="1">
      <alignment wrapText="1"/>
    </xf>
    <xf numFmtId="2" fontId="3" fillId="0" borderId="0" xfId="0" applyNumberFormat="1" applyFont="1"/>
    <xf numFmtId="49" fontId="1" fillId="0" borderId="11" xfId="0" applyNumberFormat="1" applyFont="1" applyFill="1" applyBorder="1" applyAlignment="1">
      <alignment wrapText="1"/>
    </xf>
    <xf numFmtId="49" fontId="1" fillId="22" borderId="11" xfId="0" applyNumberFormat="1" applyFont="1" applyFill="1" applyBorder="1" applyAlignment="1">
      <alignment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49" fontId="12" fillId="21" borderId="1" xfId="0" applyNumberFormat="1" applyFont="1" applyFill="1" applyBorder="1" applyAlignment="1">
      <alignment horizontal="center"/>
    </xf>
    <xf numFmtId="2" fontId="3" fillId="19" borderId="0" xfId="0" applyNumberFormat="1" applyFont="1" applyFill="1" applyAlignment="1">
      <alignment horizontal="left" vertical="center" wrapText="1"/>
    </xf>
    <xf numFmtId="49" fontId="17" fillId="0" borderId="0" xfId="0" applyNumberFormat="1" applyFont="1"/>
    <xf numFmtId="49" fontId="17" fillId="0" borderId="11" xfId="0" applyNumberFormat="1" applyFont="1" applyBorder="1" applyAlignment="1">
      <alignment wrapText="1"/>
    </xf>
    <xf numFmtId="49" fontId="17" fillId="0" borderId="0" xfId="0" applyNumberFormat="1" applyFont="1" applyBorder="1"/>
    <xf numFmtId="49" fontId="18" fillId="0" borderId="0" xfId="0" applyNumberFormat="1" applyFont="1"/>
    <xf numFmtId="2" fontId="0" fillId="14" borderId="11" xfId="0" applyNumberFormat="1" applyFont="1" applyFill="1" applyBorder="1"/>
    <xf numFmtId="49" fontId="3" fillId="0" borderId="11" xfId="0" applyNumberFormat="1" applyFont="1" applyBorder="1" applyAlignment="1">
      <alignment wrapText="1" shrinkToFit="1"/>
    </xf>
    <xf numFmtId="0" fontId="7" fillId="0" borderId="11" xfId="0" applyNumberFormat="1" applyFont="1" applyBorder="1" applyAlignment="1">
      <alignment wrapText="1"/>
    </xf>
    <xf numFmtId="49" fontId="3" fillId="0" borderId="0" xfId="0" applyNumberFormat="1" applyFont="1" applyBorder="1" applyAlignment="1">
      <alignment wrapText="1"/>
    </xf>
    <xf numFmtId="49" fontId="3" fillId="0" borderId="6" xfId="0" applyNumberFormat="1" applyFont="1" applyBorder="1" applyAlignment="1">
      <alignment wrapText="1"/>
    </xf>
    <xf numFmtId="1" fontId="0" fillId="14" borderId="11" xfId="0" applyNumberFormat="1" applyFont="1" applyFill="1" applyBorder="1"/>
    <xf numFmtId="2" fontId="0" fillId="23" borderId="11" xfId="0" applyNumberFormat="1" applyFont="1" applyFill="1" applyBorder="1"/>
    <xf numFmtId="0" fontId="2" fillId="0" borderId="1" xfId="0" applyFont="1" applyBorder="1" applyAlignment="1">
      <alignment horizontal="center"/>
    </xf>
    <xf numFmtId="0" fontId="0" fillId="0" borderId="1" xfId="0" applyBorder="1" applyAlignment="1">
      <alignment horizontal="center"/>
    </xf>
    <xf numFmtId="0" fontId="8" fillId="0" borderId="0" xfId="0" applyFont="1" applyAlignment="1">
      <alignment horizontal="left" vertical="center" wrapText="1"/>
    </xf>
    <xf numFmtId="0" fontId="0" fillId="0" borderId="0" xfId="0" applyAlignment="1"/>
    <xf numFmtId="0" fontId="9" fillId="0" borderId="0" xfId="0" applyFont="1" applyFill="1" applyBorder="1" applyAlignment="1">
      <alignment horizontal="center" vertical="center"/>
    </xf>
    <xf numFmtId="0" fontId="0" fillId="0" borderId="0" xfId="0" applyFont="1" applyFill="1" applyAlignment="1">
      <alignment horizontal="center" vertical="center"/>
    </xf>
    <xf numFmtId="0" fontId="11" fillId="20" borderId="13" xfId="0" applyFont="1" applyFill="1" applyBorder="1" applyAlignment="1">
      <alignment horizontal="center" vertical="center"/>
    </xf>
    <xf numFmtId="0" fontId="11" fillId="20" borderId="14" xfId="0" applyFont="1" applyFill="1" applyBorder="1" applyAlignment="1">
      <alignment horizontal="center" vertical="center"/>
    </xf>
    <xf numFmtId="0" fontId="10" fillId="4" borderId="0" xfId="0" applyFont="1" applyFill="1" applyBorder="1" applyAlignment="1">
      <alignment horizontal="center" vertical="center"/>
    </xf>
    <xf numFmtId="0" fontId="10" fillId="16" borderId="3" xfId="0" applyFont="1" applyFill="1" applyBorder="1" applyAlignment="1">
      <alignment horizontal="center" vertical="center" wrapText="1"/>
    </xf>
    <xf numFmtId="0" fontId="9" fillId="16" borderId="3" xfId="0" applyFont="1" applyFill="1" applyBorder="1" applyAlignment="1">
      <alignment horizontal="center" vertical="center"/>
    </xf>
    <xf numFmtId="0" fontId="10" fillId="16" borderId="0" xfId="0" applyFont="1" applyFill="1" applyBorder="1" applyAlignment="1">
      <alignment horizontal="center" vertical="center" wrapText="1"/>
    </xf>
    <xf numFmtId="0" fontId="0" fillId="0" borderId="0" xfId="0" applyBorder="1" applyAlignment="1">
      <alignment horizontal="center" vertical="center"/>
    </xf>
    <xf numFmtId="0" fontId="6" fillId="16" borderId="0" xfId="0" applyFont="1" applyFill="1" applyAlignment="1">
      <alignment horizontal="center"/>
    </xf>
    <xf numFmtId="0" fontId="0" fillId="0" borderId="0" xfId="0" applyAlignment="1">
      <alignment horizontal="center"/>
    </xf>
    <xf numFmtId="0" fontId="0" fillId="16" borderId="5"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16" borderId="4" xfId="0" applyNumberFormat="1" applyFont="1" applyFill="1" applyBorder="1" applyAlignment="1">
      <alignment horizontal="center" wrapText="1"/>
    </xf>
    <xf numFmtId="0" fontId="0" fillId="0" borderId="3" xfId="0" applyNumberFormat="1" applyBorder="1" applyAlignment="1">
      <alignment horizontal="center" wrapText="1"/>
    </xf>
    <xf numFmtId="0" fontId="12" fillId="17" borderId="0" xfId="0" applyFont="1" applyFill="1" applyAlignment="1">
      <alignment horizontal="center"/>
    </xf>
    <xf numFmtId="0" fontId="0" fillId="17" borderId="0" xfId="0" applyFill="1" applyAlignment="1">
      <alignment horizontal="center"/>
    </xf>
  </cellXfs>
  <cellStyles count="2">
    <cellStyle name="Hyperlink 2" xfId="1" xr:uid="{00000000-0005-0000-0000-000000000000}"/>
    <cellStyle name="Standard" xfId="0" builtinId="0"/>
  </cellStyles>
  <dxfs count="2">
    <dxf>
      <font>
        <color rgb="FF006100"/>
      </font>
      <fill>
        <patternFill>
          <bgColor theme="9" tint="0.39994506668294322"/>
        </patternFill>
      </fill>
    </dxf>
    <dxf>
      <font>
        <color theme="1"/>
      </font>
      <fill>
        <patternFill>
          <bgColor theme="5" tint="-0.24994659260841701"/>
        </patternFill>
      </fill>
    </dxf>
  </dxfs>
  <tableStyles count="0" defaultTableStyle="TableStyleMedium9" defaultPivotStyle="PivotStyleMedium7"/>
  <colors>
    <mruColors>
      <color rgb="FFFFBEFF"/>
      <color rgb="FFFFD3FF"/>
      <color rgb="FFFF91FF"/>
      <color rgb="FF94FFFF"/>
      <color rgb="FFFFF795"/>
      <color rgb="FF0096FF"/>
      <color rgb="FFFF7E79"/>
      <color rgb="FF73FB79"/>
      <color rgb="FFFF40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Fächer!$T$15</c:f>
              <c:strCache>
                <c:ptCount val="1"/>
                <c:pt idx="0">
                  <c:v>absolviert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Fächer!$T$23</c:f>
              <c:numCache>
                <c:formatCode>General</c:formatCode>
                <c:ptCount val="1"/>
                <c:pt idx="0">
                  <c:v>10.5</c:v>
                </c:pt>
              </c:numCache>
            </c:numRef>
          </c:val>
          <c:extLst>
            <c:ext xmlns:c16="http://schemas.microsoft.com/office/drawing/2014/chart" uri="{C3380CC4-5D6E-409C-BE32-E72D297353CC}">
              <c16:uniqueId val="{00000000-83DB-42C6-BD5C-C74674C0AE59}"/>
            </c:ext>
          </c:extLst>
        </c:ser>
        <c:ser>
          <c:idx val="1"/>
          <c:order val="1"/>
          <c:tx>
            <c:strRef>
              <c:f>Fächer!$U$15</c:f>
              <c:strCache>
                <c:ptCount val="1"/>
                <c:pt idx="0">
                  <c:v>übrig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Fächer!$U$23</c:f>
              <c:numCache>
                <c:formatCode>General</c:formatCode>
                <c:ptCount val="1"/>
                <c:pt idx="0">
                  <c:v>169.5</c:v>
                </c:pt>
              </c:numCache>
            </c:numRef>
          </c:val>
          <c:extLst>
            <c:ext xmlns:c16="http://schemas.microsoft.com/office/drawing/2014/chart" uri="{C3380CC4-5D6E-409C-BE32-E72D297353CC}">
              <c16:uniqueId val="{00000001-83DB-42C6-BD5C-C74674C0AE59}"/>
            </c:ext>
          </c:extLst>
        </c:ser>
        <c:dLbls>
          <c:showLegendKey val="0"/>
          <c:showVal val="0"/>
          <c:showCatName val="0"/>
          <c:showSerName val="0"/>
          <c:showPercent val="0"/>
          <c:showBubbleSize val="0"/>
        </c:dLbls>
        <c:gapWidth val="30"/>
        <c:overlap val="100"/>
        <c:axId val="-27712944"/>
        <c:axId val="83290432"/>
      </c:barChart>
      <c:catAx>
        <c:axId val="-27712944"/>
        <c:scaling>
          <c:orientation val="minMax"/>
        </c:scaling>
        <c:delete val="1"/>
        <c:axPos val="l"/>
        <c:majorTickMark val="none"/>
        <c:minorTickMark val="none"/>
        <c:tickLblPos val="nextTo"/>
        <c:crossAx val="83290432"/>
        <c:crosses val="autoZero"/>
        <c:auto val="1"/>
        <c:lblAlgn val="ctr"/>
        <c:lblOffset val="100"/>
        <c:noMultiLvlLbl val="0"/>
      </c:catAx>
      <c:valAx>
        <c:axId val="83290432"/>
        <c:scaling>
          <c:orientation val="minMax"/>
          <c:max val="18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771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22281</xdr:colOff>
      <xdr:row>1</xdr:row>
      <xdr:rowOff>11990</xdr:rowOff>
    </xdr:from>
    <xdr:to>
      <xdr:col>13</xdr:col>
      <xdr:colOff>1180876</xdr:colOff>
      <xdr:row>5</xdr:row>
      <xdr:rowOff>166948</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line.tugraz.at/tug_online/lv.listEqualLectures?pStpSpNr=160027&amp;pHLDisabled=TRUE" TargetMode="External"/><Relationship Id="rId13" Type="http://schemas.openxmlformats.org/officeDocument/2006/relationships/hyperlink" Target="https://online.kug.ac.at/KUGonline/lv.listEqualLectures?pStpSpNr=661203&amp;pHLDisabled=TRUE" TargetMode="External"/><Relationship Id="rId18" Type="http://schemas.openxmlformats.org/officeDocument/2006/relationships/hyperlink" Target="https://online.kug.ac.at/KUGonline/lv.listEqualLectures?pStpSpNr=660438&amp;pHLDisabled=TRUE" TargetMode="External"/><Relationship Id="rId26" Type="http://schemas.openxmlformats.org/officeDocument/2006/relationships/hyperlink" Target="https://online.tugraz.at/tug_online/lv.listEqualLectures?pStpSpNr=186553&amp;pSpracheNr=1" TargetMode="External"/><Relationship Id="rId3" Type="http://schemas.openxmlformats.org/officeDocument/2006/relationships/hyperlink" Target="https://online.tugraz.at/tug_online/lv.listEqualLectures?pStpSpNr=192087&amp;pSpracheNr=1" TargetMode="External"/><Relationship Id="rId21" Type="http://schemas.openxmlformats.org/officeDocument/2006/relationships/hyperlink" Target="https://online.tugraz.at/tug_online/lv.listEqualLectures?pStpSpNr=156800&amp;pHLDisabled=TRUE" TargetMode="External"/><Relationship Id="rId7" Type="http://schemas.openxmlformats.org/officeDocument/2006/relationships/hyperlink" Target="https://online.tugraz.at/tug_online/lv.listEqualLectures?pStpSpNr=152365&amp;pHLDisabled=TRUE" TargetMode="External"/><Relationship Id="rId12" Type="http://schemas.openxmlformats.org/officeDocument/2006/relationships/hyperlink" Target="https://online.kug.ac.at/KUGonline/lv.listEqualLectures?pStpSpNr=670936&amp;pHLDisabled=TRUE" TargetMode="External"/><Relationship Id="rId17" Type="http://schemas.openxmlformats.org/officeDocument/2006/relationships/hyperlink" Target="https://online.kug.ac.at/KUGonline/lv.listEqualLectures?pStpSpNr=666259&amp;pHLDisabled=TRUE" TargetMode="External"/><Relationship Id="rId25" Type="http://schemas.openxmlformats.org/officeDocument/2006/relationships/hyperlink" Target="https://online.tugraz.at/tug_online/lv.listEqualLectures?pStpSpNr=192835&amp;pSpracheNr=1" TargetMode="External"/><Relationship Id="rId2" Type="http://schemas.openxmlformats.org/officeDocument/2006/relationships/hyperlink" Target="https://online.tugraz.at/tug_online/lv.listEqualLectures?pStpSpNr=151972&amp;pHLDisabled=TRUE" TargetMode="External"/><Relationship Id="rId16" Type="http://schemas.openxmlformats.org/officeDocument/2006/relationships/hyperlink" Target="https://online.kug.ac.at/KUGonline/lv.listEqualLectures?pStpSpNr=667637&amp;pHLDisabled=TRUE" TargetMode="External"/><Relationship Id="rId20" Type="http://schemas.openxmlformats.org/officeDocument/2006/relationships/hyperlink" Target="https://online.kug.ac.at/KUGonline/lv.listEqualLectures?pStpSpNr=666052&amp;pHLDisabled=TRUE" TargetMode="External"/><Relationship Id="rId29" Type="http://schemas.openxmlformats.org/officeDocument/2006/relationships/hyperlink" Target="https://online.kug.ac.at/KUGonline/lv.listEqualLectures?pStpSpNr=662148&amp;pHLDisabled=TRUE" TargetMode="External"/><Relationship Id="rId1" Type="http://schemas.openxmlformats.org/officeDocument/2006/relationships/hyperlink" Target="https://online.tugraz.at/tug_online/lv.listEqualLectures?pStpSpNr=152165&amp;pHLDisabled=TRUE" TargetMode="External"/><Relationship Id="rId6" Type="http://schemas.openxmlformats.org/officeDocument/2006/relationships/hyperlink" Target="https://online.tugraz.at/tug_online/lv.listEqualLectures?pStpSpNr=192087&amp;pSpracheNr=1" TargetMode="External"/><Relationship Id="rId11" Type="http://schemas.openxmlformats.org/officeDocument/2006/relationships/hyperlink" Target="https://online.tugraz.at/tug_online/lv.listEqualLectures?pStpSpNr=157513&amp;pHLDisabled=TRUE" TargetMode="External"/><Relationship Id="rId24" Type="http://schemas.openxmlformats.org/officeDocument/2006/relationships/hyperlink" Target="https://online.tugraz.at/tug_online/lv.listEqualLectures?pStpSpNr=192834&amp;pSpracheNr=1" TargetMode="External"/><Relationship Id="rId32" Type="http://schemas.openxmlformats.org/officeDocument/2006/relationships/comments" Target="../comments1.xml"/><Relationship Id="rId5" Type="http://schemas.openxmlformats.org/officeDocument/2006/relationships/hyperlink" Target="https://online.tugraz.at/tug_online/lv.listEqualLectures?pStpSpNr=151972&amp;pHLDisabled=TRUE" TargetMode="External"/><Relationship Id="rId15" Type="http://schemas.openxmlformats.org/officeDocument/2006/relationships/hyperlink" Target="https://online.tugraz.at/tug_online/lv.detail?cperson_nr=6233&amp;clvnr=189687" TargetMode="External"/><Relationship Id="rId23" Type="http://schemas.openxmlformats.org/officeDocument/2006/relationships/hyperlink" Target="https://online.tugraz.at/tug_online/lv.listEqualLectures?pStpSpNr=153537&amp;pHLDisabled=TRUE" TargetMode="External"/><Relationship Id="rId28" Type="http://schemas.openxmlformats.org/officeDocument/2006/relationships/hyperlink" Target="https://online.tugraz.at/tug_online/lv.listEqualLectures?pStpSpNr=190651&amp;pSpracheNr=1" TargetMode="External"/><Relationship Id="rId10" Type="http://schemas.openxmlformats.org/officeDocument/2006/relationships/hyperlink" Target="https://online.kug.ac.at/KUGonline/lv.listEqualLectures?pStpSpNr=673054&amp;pHLDisabled=TRUE" TargetMode="External"/><Relationship Id="rId19" Type="http://schemas.openxmlformats.org/officeDocument/2006/relationships/hyperlink" Target="https://online.kug.ac.at/KUGonline/lv.listEqualLectures?pStpSpNr=660519&amp;pHLDisabled=TRUE" TargetMode="External"/><Relationship Id="rId31" Type="http://schemas.openxmlformats.org/officeDocument/2006/relationships/vmlDrawing" Target="../drawings/vmlDrawing1.vml"/><Relationship Id="rId4" Type="http://schemas.openxmlformats.org/officeDocument/2006/relationships/hyperlink" Target="https://online.kug.ac.at/KUGonline/lv.listEqualLectures?pStpSpNr=662148&amp;pHLDisabled=TRUE" TargetMode="External"/><Relationship Id="rId9" Type="http://schemas.openxmlformats.org/officeDocument/2006/relationships/hyperlink" Target="https://online.tugraz.at/tug_online/lv.listEqualLectures?pStpSpNr=160025&amp;pHLDisabled=TRUE" TargetMode="External"/><Relationship Id="rId14" Type="http://schemas.openxmlformats.org/officeDocument/2006/relationships/hyperlink" Target="https://online.tugraz.at/tug_online/lv.detail?cperson_nr=6233&amp;clvnr=189687" TargetMode="External"/><Relationship Id="rId22" Type="http://schemas.openxmlformats.org/officeDocument/2006/relationships/hyperlink" Target="https://online.kug.ac.at/KUGonline/lv.listEqualLectures?pStpSpNr=675873&amp;pHLDisabled=TRUE" TargetMode="External"/><Relationship Id="rId27" Type="http://schemas.openxmlformats.org/officeDocument/2006/relationships/hyperlink" Target="https://online.tugraz.at/tug_online/lv.listEqualLectures?pStpSpNr=186556&amp;pSpracheNr=1"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0"/>
  <sheetViews>
    <sheetView zoomScale="75" zoomScaleNormal="131" zoomScalePageLayoutView="131" workbookViewId="0">
      <selection activeCell="J11" sqref="J11"/>
    </sheetView>
  </sheetViews>
  <sheetFormatPr baseColWidth="10" defaultRowHeight="15.75" x14ac:dyDescent="0.25"/>
  <cols>
    <col min="1" max="1" width="2.5" style="62" customWidth="1"/>
    <col min="2" max="2" width="9" style="2" customWidth="1"/>
    <col min="3" max="3" width="7.125" style="2" customWidth="1"/>
    <col min="4" max="4" width="10.375" style="3" customWidth="1"/>
    <col min="5" max="5" width="40" style="3" customWidth="1"/>
    <col min="6" max="6" width="4.875" style="2" customWidth="1"/>
    <col min="7" max="9" width="5.125" style="2" customWidth="1"/>
    <col min="10" max="10" width="8.625" style="2" customWidth="1"/>
    <col min="11" max="11" width="7.125" style="2" customWidth="1"/>
    <col min="12" max="12" width="10.875" style="2"/>
    <col min="13" max="13" width="10.875" style="2" customWidth="1"/>
    <col min="14" max="14" width="15.625" style="2" customWidth="1"/>
    <col min="15" max="15" width="7" style="2" customWidth="1"/>
    <col min="16" max="16" width="6.875" style="2" customWidth="1"/>
    <col min="17" max="17" width="38.875" style="2" customWidth="1"/>
    <col min="18" max="20" width="10.875" style="2"/>
    <col min="25" max="25" width="12.125" customWidth="1"/>
  </cols>
  <sheetData>
    <row r="1" spans="1:25" ht="27" thickBot="1" x14ac:dyDescent="0.45">
      <c r="A1" s="128" t="s">
        <v>216</v>
      </c>
      <c r="B1" s="129"/>
      <c r="C1" s="126" t="s">
        <v>153</v>
      </c>
      <c r="D1" s="127"/>
      <c r="E1" s="127"/>
      <c r="F1" s="127"/>
      <c r="G1" s="127"/>
      <c r="H1" s="127"/>
      <c r="I1" s="127"/>
      <c r="J1" s="127"/>
      <c r="K1" s="127"/>
      <c r="L1" s="127"/>
      <c r="M1" s="127"/>
      <c r="N1" s="127"/>
      <c r="O1"/>
      <c r="P1"/>
    </row>
    <row r="2" spans="1:25" x14ac:dyDescent="0.25">
      <c r="Q2" s="135" t="s">
        <v>177</v>
      </c>
      <c r="R2" s="79"/>
      <c r="S2" s="79"/>
      <c r="T2" s="79"/>
    </row>
    <row r="3" spans="1:25" ht="16.5" thickBot="1" x14ac:dyDescent="0.3">
      <c r="D3" s="130" t="str">
        <f>IF(W12=V12, "YAY STEOP ABSOLVIERT",IF(W12=V12-1,CONCATENATE("Noch ",V12-W12, " Fach für die STEOP übrig!!!"),CONCATENATE("Noch ",V12-W12, " Fächer für die STEOP übrig!!!")))</f>
        <v>Noch 4 Fächer für die STEOP übrig!!!</v>
      </c>
      <c r="E3" s="131"/>
      <c r="Q3" s="136" t="s">
        <v>177</v>
      </c>
      <c r="R3" s="79" t="s">
        <v>141</v>
      </c>
      <c r="S3" s="79" t="s">
        <v>2</v>
      </c>
      <c r="T3" s="79" t="s">
        <v>131</v>
      </c>
    </row>
    <row r="4" spans="1:25" x14ac:dyDescent="0.25">
      <c r="D4" s="131"/>
      <c r="E4" s="131"/>
      <c r="Q4" s="132" t="s">
        <v>178</v>
      </c>
      <c r="R4" s="134">
        <f>SUMIF(M10:M81,Q4,F10:F81)</f>
        <v>3</v>
      </c>
      <c r="S4" s="134">
        <f>SUMIF(M10:M81,Q4,I10:I81)</f>
        <v>7</v>
      </c>
      <c r="T4" s="134">
        <f>COUNTIF(M10:M81,Q4)</f>
        <v>1</v>
      </c>
    </row>
    <row r="5" spans="1:25" ht="16.5" thickBot="1" x14ac:dyDescent="0.3">
      <c r="Q5" s="133"/>
      <c r="R5" s="134"/>
      <c r="S5" s="134"/>
      <c r="T5" s="134"/>
    </row>
    <row r="7" spans="1:25" ht="21" customHeight="1" x14ac:dyDescent="0.3">
      <c r="B7" s="139" t="s">
        <v>159</v>
      </c>
      <c r="C7" s="140"/>
      <c r="D7" s="140"/>
      <c r="E7" s="140"/>
      <c r="F7" s="140"/>
      <c r="G7" s="140"/>
      <c r="H7" s="140"/>
      <c r="I7" s="140"/>
      <c r="J7" s="140"/>
      <c r="K7" s="140"/>
      <c r="L7" s="140"/>
      <c r="M7" s="140"/>
      <c r="N7" s="140"/>
      <c r="Q7" s="139" t="s">
        <v>158</v>
      </c>
      <c r="R7" s="140"/>
      <c r="S7" s="140"/>
      <c r="T7" s="140"/>
      <c r="U7" s="140"/>
      <c r="V7" s="140"/>
      <c r="W7" s="140"/>
      <c r="X7" s="140"/>
      <c r="Y7" s="63"/>
    </row>
    <row r="8" spans="1:25" ht="18" customHeight="1" x14ac:dyDescent="0.25">
      <c r="A8" s="62" t="s">
        <v>179</v>
      </c>
      <c r="B8" s="25" t="s">
        <v>108</v>
      </c>
      <c r="C8" s="25" t="s">
        <v>131</v>
      </c>
      <c r="D8" s="25" t="s">
        <v>0</v>
      </c>
      <c r="E8" s="25"/>
      <c r="F8" s="25" t="s">
        <v>141</v>
      </c>
      <c r="G8" s="25" t="s">
        <v>142</v>
      </c>
      <c r="H8" s="25" t="s">
        <v>143</v>
      </c>
      <c r="I8" s="25" t="s">
        <v>2</v>
      </c>
      <c r="J8" s="25" t="s">
        <v>144</v>
      </c>
      <c r="K8" s="25" t="s">
        <v>147</v>
      </c>
      <c r="L8" s="25" t="s">
        <v>146</v>
      </c>
      <c r="M8" s="25" t="s">
        <v>148</v>
      </c>
      <c r="N8" s="25" t="s">
        <v>147</v>
      </c>
    </row>
    <row r="9" spans="1:25" ht="20.100000000000001" customHeight="1" x14ac:dyDescent="0.25">
      <c r="B9" s="7" t="s">
        <v>108</v>
      </c>
      <c r="C9" s="8" t="s">
        <v>131</v>
      </c>
      <c r="D9" s="8" t="s">
        <v>0</v>
      </c>
      <c r="E9" s="7" t="s">
        <v>1</v>
      </c>
      <c r="F9" s="25" t="s">
        <v>141</v>
      </c>
      <c r="G9" s="25" t="s">
        <v>142</v>
      </c>
      <c r="H9" s="25" t="s">
        <v>143</v>
      </c>
      <c r="I9" s="25" t="s">
        <v>2</v>
      </c>
      <c r="J9" s="25" t="s">
        <v>144</v>
      </c>
      <c r="K9" s="25" t="s">
        <v>145</v>
      </c>
      <c r="L9" s="25" t="s">
        <v>146</v>
      </c>
      <c r="M9" s="25" t="s">
        <v>148</v>
      </c>
      <c r="N9" s="25" t="s">
        <v>147</v>
      </c>
    </row>
    <row r="10" spans="1:25" x14ac:dyDescent="0.25">
      <c r="A10" s="62" t="s">
        <v>180</v>
      </c>
      <c r="B10" s="45">
        <v>1</v>
      </c>
      <c r="C10" s="9" t="s">
        <v>138</v>
      </c>
      <c r="D10" s="10" t="s">
        <v>106</v>
      </c>
      <c r="E10" s="4" t="s">
        <v>154</v>
      </c>
      <c r="F10" s="5">
        <v>3</v>
      </c>
      <c r="G10" s="5" t="s">
        <v>3</v>
      </c>
      <c r="H10" s="5" t="s">
        <v>149</v>
      </c>
      <c r="I10" s="5">
        <v>7</v>
      </c>
      <c r="J10" s="70">
        <v>1</v>
      </c>
      <c r="K10" s="70">
        <v>2</v>
      </c>
      <c r="L10" s="66">
        <f t="shared" ref="L10:L18" si="0">I10*K10</f>
        <v>14</v>
      </c>
      <c r="M10" s="70" t="s">
        <v>178</v>
      </c>
      <c r="N10" s="66"/>
      <c r="Q10" s="137" t="s">
        <v>179</v>
      </c>
      <c r="R10" s="72" t="s">
        <v>162</v>
      </c>
      <c r="S10" s="141" t="s">
        <v>163</v>
      </c>
      <c r="T10" s="142"/>
      <c r="U10" s="143"/>
      <c r="V10" s="141" t="s">
        <v>164</v>
      </c>
      <c r="W10" s="142"/>
      <c r="X10" s="143"/>
    </row>
    <row r="11" spans="1:25" ht="18.95" customHeight="1" x14ac:dyDescent="0.25">
      <c r="B11" s="45">
        <v>1</v>
      </c>
      <c r="C11" s="9" t="s">
        <v>138</v>
      </c>
      <c r="D11" s="10" t="s">
        <v>107</v>
      </c>
      <c r="E11" s="4" t="s">
        <v>155</v>
      </c>
      <c r="F11" s="5">
        <v>3</v>
      </c>
      <c r="G11" s="5" t="s">
        <v>3</v>
      </c>
      <c r="H11" s="5" t="s">
        <v>149</v>
      </c>
      <c r="I11" s="5">
        <v>4.5</v>
      </c>
      <c r="J11" s="70"/>
      <c r="K11" s="70"/>
      <c r="L11" s="66">
        <f t="shared" si="0"/>
        <v>0</v>
      </c>
      <c r="M11" s="70"/>
      <c r="N11" s="66"/>
      <c r="Q11" s="138"/>
      <c r="R11" s="73" t="s">
        <v>166</v>
      </c>
      <c r="S11" s="74" t="s">
        <v>165</v>
      </c>
      <c r="T11" s="75" t="s">
        <v>166</v>
      </c>
      <c r="U11" s="76" t="s">
        <v>167</v>
      </c>
      <c r="V11" s="74" t="s">
        <v>165</v>
      </c>
      <c r="W11" s="75" t="s">
        <v>166</v>
      </c>
      <c r="X11" s="76" t="s">
        <v>167</v>
      </c>
    </row>
    <row r="12" spans="1:25" ht="18" customHeight="1" x14ac:dyDescent="0.25">
      <c r="A12" s="62" t="s">
        <v>180</v>
      </c>
      <c r="B12" s="45">
        <v>1</v>
      </c>
      <c r="C12" s="11" t="s">
        <v>134</v>
      </c>
      <c r="D12" s="12" t="s">
        <v>15</v>
      </c>
      <c r="E12" s="4" t="s">
        <v>10</v>
      </c>
      <c r="F12" s="5">
        <v>3</v>
      </c>
      <c r="G12" s="5" t="s">
        <v>6</v>
      </c>
      <c r="H12" s="5" t="s">
        <v>149</v>
      </c>
      <c r="I12" s="5">
        <v>4.5</v>
      </c>
      <c r="J12" s="70"/>
      <c r="K12" s="70"/>
      <c r="L12" s="66">
        <f t="shared" si="0"/>
        <v>0</v>
      </c>
      <c r="M12" s="70"/>
      <c r="N12" s="66"/>
      <c r="Q12" s="65"/>
      <c r="R12" s="92">
        <f>SUMIFS($F$10:$F$81,$A$10:$A$81,"S",$J$10:$J$81,1)</f>
        <v>3</v>
      </c>
      <c r="S12" s="93">
        <f>SUMIF($A$10:$A$81,"S",$I$10:$I$81)</f>
        <v>18</v>
      </c>
      <c r="T12" s="94">
        <f>SUMIFS($I$10:$I$81,$A$10:$A$81,"S",$J$10:$J$81,1)</f>
        <v>7</v>
      </c>
      <c r="U12" s="95">
        <f>S12-T12</f>
        <v>11</v>
      </c>
      <c r="V12" s="93">
        <f>COUNTIF($A$10:$A$81,"S")</f>
        <v>5</v>
      </c>
      <c r="W12" s="94">
        <f>COUNTIFS(A10:A81,"S",J10:J81,1)</f>
        <v>1</v>
      </c>
      <c r="X12" s="95">
        <f>V12-W12</f>
        <v>4</v>
      </c>
    </row>
    <row r="13" spans="1:25" x14ac:dyDescent="0.25">
      <c r="B13" s="45">
        <v>1</v>
      </c>
      <c r="C13" s="11" t="s">
        <v>134</v>
      </c>
      <c r="D13" s="12" t="s">
        <v>17</v>
      </c>
      <c r="E13" s="4" t="s">
        <v>10</v>
      </c>
      <c r="F13" s="5">
        <v>1</v>
      </c>
      <c r="G13" s="5" t="s">
        <v>8</v>
      </c>
      <c r="H13" s="5" t="s">
        <v>149</v>
      </c>
      <c r="I13" s="5">
        <v>1</v>
      </c>
      <c r="J13" s="70"/>
      <c r="K13" s="70"/>
      <c r="L13" s="66">
        <f t="shared" si="0"/>
        <v>0</v>
      </c>
      <c r="M13" s="70"/>
      <c r="N13" s="66"/>
    </row>
    <row r="14" spans="1:25" ht="21" x14ac:dyDescent="0.25">
      <c r="B14" s="45">
        <v>1</v>
      </c>
      <c r="C14" s="15" t="s">
        <v>136</v>
      </c>
      <c r="D14" s="16" t="s">
        <v>21</v>
      </c>
      <c r="E14" s="4" t="s">
        <v>157</v>
      </c>
      <c r="F14" s="5">
        <v>2</v>
      </c>
      <c r="G14" s="5" t="s">
        <v>3</v>
      </c>
      <c r="H14" s="5" t="s">
        <v>149</v>
      </c>
      <c r="I14" s="5">
        <v>3</v>
      </c>
      <c r="J14" s="71"/>
      <c r="K14" s="71"/>
      <c r="L14" s="66">
        <f t="shared" si="0"/>
        <v>0</v>
      </c>
      <c r="M14" s="70"/>
      <c r="N14" s="66"/>
      <c r="Q14" s="89" t="s">
        <v>108</v>
      </c>
      <c r="R14" s="72" t="s">
        <v>162</v>
      </c>
      <c r="S14" s="141" t="s">
        <v>163</v>
      </c>
      <c r="T14" s="142"/>
      <c r="U14" s="143"/>
      <c r="V14" s="141" t="s">
        <v>164</v>
      </c>
      <c r="W14" s="142"/>
      <c r="X14" s="143"/>
      <c r="Y14" s="63"/>
    </row>
    <row r="15" spans="1:25" ht="21" x14ac:dyDescent="0.25">
      <c r="A15" s="62" t="s">
        <v>180</v>
      </c>
      <c r="B15" s="45">
        <v>1</v>
      </c>
      <c r="C15" s="17" t="s">
        <v>133</v>
      </c>
      <c r="D15" s="18" t="s">
        <v>30</v>
      </c>
      <c r="E15" s="4" t="s">
        <v>31</v>
      </c>
      <c r="F15" s="5">
        <v>2</v>
      </c>
      <c r="G15" s="5" t="s">
        <v>6</v>
      </c>
      <c r="H15" s="5" t="s">
        <v>150</v>
      </c>
      <c r="I15" s="5">
        <v>2</v>
      </c>
      <c r="J15" s="71"/>
      <c r="K15" s="71"/>
      <c r="L15" s="66">
        <f t="shared" si="0"/>
        <v>0</v>
      </c>
      <c r="M15" s="70"/>
      <c r="N15" s="66"/>
      <c r="Q15" s="90"/>
      <c r="R15" s="73" t="s">
        <v>166</v>
      </c>
      <c r="S15" s="74" t="s">
        <v>165</v>
      </c>
      <c r="T15" s="75" t="s">
        <v>166</v>
      </c>
      <c r="U15" s="76" t="s">
        <v>167</v>
      </c>
      <c r="V15" s="74" t="s">
        <v>165</v>
      </c>
      <c r="W15" s="75" t="s">
        <v>166</v>
      </c>
      <c r="X15" s="76" t="s">
        <v>167</v>
      </c>
      <c r="Y15" s="41"/>
    </row>
    <row r="16" spans="1:25" x14ac:dyDescent="0.25">
      <c r="A16" s="62" t="s">
        <v>180</v>
      </c>
      <c r="B16" s="45">
        <v>1</v>
      </c>
      <c r="C16" s="19" t="s">
        <v>137</v>
      </c>
      <c r="D16" s="20" t="s">
        <v>9</v>
      </c>
      <c r="E16" s="4" t="s">
        <v>16</v>
      </c>
      <c r="F16" s="5">
        <v>2</v>
      </c>
      <c r="G16" s="5" t="s">
        <v>6</v>
      </c>
      <c r="H16" s="5" t="s">
        <v>149</v>
      </c>
      <c r="I16" s="5">
        <v>3</v>
      </c>
      <c r="J16" s="71"/>
      <c r="K16" s="71"/>
      <c r="L16" s="66">
        <f t="shared" si="0"/>
        <v>0</v>
      </c>
      <c r="M16" s="70"/>
      <c r="N16" s="66"/>
      <c r="Q16" s="27" t="s">
        <v>101</v>
      </c>
      <c r="R16" s="91">
        <f>SUMIFS($F$10:$F$81,$B$10:$B$81,1,$J$10:$J$81,1)</f>
        <v>3</v>
      </c>
      <c r="S16" s="88">
        <f>SUMIF($B$10:$B$81,1,$I$10:$I$81)</f>
        <v>27.5</v>
      </c>
      <c r="T16" s="35">
        <f>SUMIFS($I$10:$I$81,$B$10:$B$81,1,$J$10:$J$81,1)</f>
        <v>7</v>
      </c>
      <c r="U16" s="87">
        <f>S16-T16</f>
        <v>20.5</v>
      </c>
      <c r="V16" s="88">
        <f>COUNTIF($B$10:$B$81,1)</f>
        <v>9</v>
      </c>
      <c r="W16" s="35">
        <f t="shared" ref="W16:W21" si="1">SUMIFS($J$10:$J$81,$B$10:$B$81,1,$J$10:$J$81,1)</f>
        <v>1</v>
      </c>
      <c r="X16" s="87">
        <f>V16-W16</f>
        <v>8</v>
      </c>
      <c r="Y16" s="26"/>
    </row>
    <row r="17" spans="1:27" x14ac:dyDescent="0.25">
      <c r="B17" s="45">
        <v>1</v>
      </c>
      <c r="C17" s="19" t="s">
        <v>137</v>
      </c>
      <c r="D17" s="20" t="s">
        <v>11</v>
      </c>
      <c r="E17" s="4" t="s">
        <v>18</v>
      </c>
      <c r="F17" s="5">
        <v>1</v>
      </c>
      <c r="G17" s="5" t="s">
        <v>14</v>
      </c>
      <c r="H17" s="5" t="s">
        <v>149</v>
      </c>
      <c r="I17" s="5">
        <v>1</v>
      </c>
      <c r="J17" s="71"/>
      <c r="K17" s="71"/>
      <c r="L17" s="66">
        <f t="shared" si="0"/>
        <v>0</v>
      </c>
      <c r="M17" s="70"/>
      <c r="N17" s="66"/>
      <c r="Q17" s="28" t="s">
        <v>102</v>
      </c>
      <c r="R17" s="91">
        <f>SUMIFS($F$10:$F$81,$B$10:$B$81,2,$J$10:$J$81,1)</f>
        <v>1</v>
      </c>
      <c r="S17" s="88">
        <f>SUMIF($B$10:$B$81,2,$I$10:$I$81)</f>
        <v>29</v>
      </c>
      <c r="T17" s="35">
        <f>SUMIFS($I$10:$I$81,$B$10:$B$81,2,$J$10:$J$81,1)</f>
        <v>1.5</v>
      </c>
      <c r="U17" s="87">
        <f t="shared" ref="U17:U22" si="2">S17-T17</f>
        <v>27.5</v>
      </c>
      <c r="V17" s="88">
        <f>COUNTIF($B$10:$B$81,2)</f>
        <v>12</v>
      </c>
      <c r="W17" s="35">
        <f>SUMIFS($J$10:$J$81,$B$10:$B$81,2,$J$10:$J$81,1)</f>
        <v>1</v>
      </c>
      <c r="X17" s="87">
        <f t="shared" ref="X17:X21" si="3">V17-W17</f>
        <v>11</v>
      </c>
      <c r="Y17" s="26"/>
    </row>
    <row r="18" spans="1:27" x14ac:dyDescent="0.25">
      <c r="A18" s="62" t="s">
        <v>180</v>
      </c>
      <c r="B18" s="45">
        <v>1</v>
      </c>
      <c r="C18" s="21" t="s">
        <v>139</v>
      </c>
      <c r="D18" s="22" t="s">
        <v>26</v>
      </c>
      <c r="E18" s="4" t="s">
        <v>27</v>
      </c>
      <c r="F18" s="5">
        <v>1</v>
      </c>
      <c r="G18" s="5" t="s">
        <v>6</v>
      </c>
      <c r="H18" s="5" t="s">
        <v>150</v>
      </c>
      <c r="I18" s="5">
        <v>1.5</v>
      </c>
      <c r="J18" s="71"/>
      <c r="K18" s="71"/>
      <c r="L18" s="66">
        <f t="shared" si="0"/>
        <v>0</v>
      </c>
      <c r="M18" s="70"/>
      <c r="N18" s="66"/>
      <c r="Q18" s="29" t="s">
        <v>103</v>
      </c>
      <c r="R18" s="91">
        <f>SUMIFS($F$10:$F$81,$B$10:$B$81,3,$J$10:$J$81,1)</f>
        <v>0</v>
      </c>
      <c r="S18" s="88">
        <f>SUMIF($B$10:$B$81,3,$I$10:$I$81)</f>
        <v>29.5</v>
      </c>
      <c r="T18" s="35">
        <f>SUMIFS($I$10:$I$81,$B$10:$B$81,3,$J$10:$J$81,1)</f>
        <v>0</v>
      </c>
      <c r="U18" s="87">
        <f t="shared" si="2"/>
        <v>29.5</v>
      </c>
      <c r="V18" s="88">
        <f>COUNTIF($B$10:$B$81,3)</f>
        <v>12</v>
      </c>
      <c r="W18" s="35">
        <f>SUMIFS($J$10:$J$81,$B$10:$B$81,3,$J$10:$J$81,1)</f>
        <v>0</v>
      </c>
      <c r="X18" s="87">
        <f t="shared" si="3"/>
        <v>12</v>
      </c>
      <c r="Y18" s="26"/>
    </row>
    <row r="19" spans="1:27" x14ac:dyDescent="0.25">
      <c r="B19" s="51">
        <v>1.1000000000000001</v>
      </c>
      <c r="C19" s="55"/>
      <c r="D19" s="56"/>
      <c r="E19" s="53"/>
      <c r="F19" s="54"/>
      <c r="G19" s="54"/>
      <c r="H19" s="54"/>
      <c r="I19" s="54"/>
      <c r="J19" s="67"/>
      <c r="K19" s="67"/>
      <c r="L19" s="70"/>
      <c r="M19" s="71"/>
      <c r="N19" s="67"/>
      <c r="O19" s="4"/>
      <c r="P19" s="5"/>
      <c r="Q19" s="30" t="s">
        <v>104</v>
      </c>
      <c r="R19" s="91">
        <f>SUMIFS($F$10:$F$81,$B$10:$B$81,4,$J$10:$J$81,1)</f>
        <v>0</v>
      </c>
      <c r="S19" s="88">
        <f>SUMIF($B$10:$B$81,4,$I$10:$I$81)</f>
        <v>27</v>
      </c>
      <c r="T19" s="35">
        <f>SUMIFS($I$10:$I$81,$B$10:$B$81,4,$J$10:$J$81,1)</f>
        <v>0</v>
      </c>
      <c r="U19" s="87">
        <f t="shared" si="2"/>
        <v>27</v>
      </c>
      <c r="V19" s="88">
        <f>COUNTIF($B$10:$B$81,4)</f>
        <v>11</v>
      </c>
      <c r="W19" s="35">
        <f>SUMIFS($J$10:$J$81,$B$10:$B$81,4,$J$10:$J$81,1)</f>
        <v>0</v>
      </c>
      <c r="X19" s="87">
        <f t="shared" si="3"/>
        <v>11</v>
      </c>
      <c r="Y19" s="26"/>
    </row>
    <row r="20" spans="1:27" x14ac:dyDescent="0.25">
      <c r="B20" s="46">
        <v>2</v>
      </c>
      <c r="C20" s="9" t="s">
        <v>138</v>
      </c>
      <c r="D20" s="10" t="s">
        <v>4</v>
      </c>
      <c r="E20" s="4" t="s">
        <v>5</v>
      </c>
      <c r="F20" s="5">
        <v>1</v>
      </c>
      <c r="G20" s="5" t="s">
        <v>6</v>
      </c>
      <c r="H20" s="5" t="s">
        <v>149</v>
      </c>
      <c r="I20" s="5">
        <v>1.5</v>
      </c>
      <c r="J20" s="70">
        <v>1</v>
      </c>
      <c r="K20" s="70">
        <v>3</v>
      </c>
      <c r="L20" s="66">
        <f t="shared" ref="L20:L31" si="4">I20*K20</f>
        <v>4.5</v>
      </c>
      <c r="M20" s="70" t="s">
        <v>182</v>
      </c>
      <c r="N20" s="66"/>
      <c r="O20" s="4"/>
      <c r="P20" s="5"/>
      <c r="Q20" s="31" t="s">
        <v>160</v>
      </c>
      <c r="R20" s="91">
        <f>SUMIFS($F$10:$F$81,$B$10:$B$81,5,$J$10:$J$81,1)</f>
        <v>0</v>
      </c>
      <c r="S20" s="88">
        <f>SUMIF($B$10:$B$81,5,$I$10:$I$81)</f>
        <v>35.5</v>
      </c>
      <c r="T20" s="35">
        <f>SUMIFS($I$10:$I$81,$B$10:$B$81,5,$J$10:$J$81,1)</f>
        <v>0</v>
      </c>
      <c r="U20" s="87">
        <f t="shared" si="2"/>
        <v>35.5</v>
      </c>
      <c r="V20" s="88">
        <f>COUNTIF($B$10:$B$81,5)</f>
        <v>15</v>
      </c>
      <c r="W20" s="35">
        <f>SUMIFS($J$10:$J$81,$B$10:$B$81,5,$J$10:$J$81,1)</f>
        <v>0</v>
      </c>
      <c r="X20" s="87">
        <f t="shared" si="3"/>
        <v>15</v>
      </c>
      <c r="Y20" s="26"/>
    </row>
    <row r="21" spans="1:27" x14ac:dyDescent="0.25">
      <c r="B21" s="46">
        <v>2</v>
      </c>
      <c r="C21" s="9" t="s">
        <v>138</v>
      </c>
      <c r="D21" s="10" t="s">
        <v>7</v>
      </c>
      <c r="E21" s="4" t="s">
        <v>5</v>
      </c>
      <c r="F21" s="5">
        <v>1.5</v>
      </c>
      <c r="G21" s="5" t="s">
        <v>8</v>
      </c>
      <c r="H21" s="5" t="s">
        <v>149</v>
      </c>
      <c r="I21" s="5">
        <v>2</v>
      </c>
      <c r="J21" s="70"/>
      <c r="K21" s="70"/>
      <c r="L21" s="66">
        <f t="shared" si="4"/>
        <v>0</v>
      </c>
      <c r="M21" s="70"/>
      <c r="N21" s="66"/>
      <c r="Q21" s="32" t="s">
        <v>105</v>
      </c>
      <c r="R21" s="91">
        <f>SUMIFS($F$10:$F$81,$B$10:$B$81,6,$J$10:$J$81,1)</f>
        <v>0</v>
      </c>
      <c r="S21" s="88">
        <f>SUMIF($B$10:$B$81,6,$I$10:$I$81)</f>
        <v>24.5</v>
      </c>
      <c r="T21" s="35">
        <f>SUMIFS($I$10:$I$81,$B$10:$B$81,6,$J$10:$J$81,1)</f>
        <v>0</v>
      </c>
      <c r="U21" s="87">
        <f t="shared" si="2"/>
        <v>24.5</v>
      </c>
      <c r="V21" s="88">
        <f>COUNTIF($B$10:$B$81,6)</f>
        <v>8</v>
      </c>
      <c r="W21" s="35">
        <f>SUMIFS($J$10:$J$81,$B$10:$B$81,6,$J$10:$J$81,1)</f>
        <v>0</v>
      </c>
      <c r="X21" s="87">
        <f t="shared" si="3"/>
        <v>8</v>
      </c>
      <c r="Y21" s="26"/>
    </row>
    <row r="22" spans="1:27" x14ac:dyDescent="0.25">
      <c r="B22" s="46">
        <v>2</v>
      </c>
      <c r="C22" s="9" t="s">
        <v>138</v>
      </c>
      <c r="D22" s="10" t="s">
        <v>37</v>
      </c>
      <c r="E22" s="4" t="s">
        <v>38</v>
      </c>
      <c r="F22" s="5">
        <v>2</v>
      </c>
      <c r="G22" s="5" t="s">
        <v>6</v>
      </c>
      <c r="H22" s="5" t="s">
        <v>149</v>
      </c>
      <c r="I22" s="5">
        <v>3</v>
      </c>
      <c r="J22" s="70"/>
      <c r="K22" s="70"/>
      <c r="L22" s="66">
        <f t="shared" si="4"/>
        <v>0</v>
      </c>
      <c r="M22" s="70"/>
      <c r="N22" s="66"/>
      <c r="Q22" s="42" t="s">
        <v>152</v>
      </c>
      <c r="R22" s="91">
        <f>SUMIF(J96:J106,1,F96:F106)</f>
        <v>3</v>
      </c>
      <c r="S22" s="88">
        <v>7</v>
      </c>
      <c r="T22" s="35">
        <f>SUMIF(J96:J106,1,I96:I106)</f>
        <v>2</v>
      </c>
      <c r="U22" s="87">
        <f t="shared" si="2"/>
        <v>5</v>
      </c>
      <c r="V22" s="88"/>
      <c r="W22" s="35">
        <f>SUM(J96:J106)</f>
        <v>1</v>
      </c>
      <c r="X22" s="87"/>
      <c r="Y22" s="26"/>
    </row>
    <row r="23" spans="1:27" ht="15.95" customHeight="1" x14ac:dyDescent="0.25">
      <c r="B23" s="46">
        <v>2</v>
      </c>
      <c r="C23" s="11" t="s">
        <v>134</v>
      </c>
      <c r="D23" s="12" t="s">
        <v>19</v>
      </c>
      <c r="E23" s="4" t="s">
        <v>13</v>
      </c>
      <c r="F23" s="5">
        <v>2</v>
      </c>
      <c r="G23" s="5" t="s">
        <v>14</v>
      </c>
      <c r="H23" s="5" t="s">
        <v>149</v>
      </c>
      <c r="I23" s="5">
        <v>3</v>
      </c>
      <c r="J23" s="70"/>
      <c r="K23" s="70"/>
      <c r="L23" s="66">
        <f t="shared" si="4"/>
        <v>0</v>
      </c>
      <c r="M23" s="70"/>
      <c r="N23" s="66"/>
      <c r="Q23" s="78" t="s">
        <v>161</v>
      </c>
      <c r="R23" s="82">
        <f>SUM(R16:R22)</f>
        <v>7</v>
      </c>
      <c r="S23" s="83">
        <f t="shared" ref="S23:X23" si="5">SUM(S16:S22)</f>
        <v>180</v>
      </c>
      <c r="T23" s="84">
        <f t="shared" si="5"/>
        <v>10.5</v>
      </c>
      <c r="U23" s="85">
        <f t="shared" si="5"/>
        <v>169.5</v>
      </c>
      <c r="V23" s="83">
        <f t="shared" si="5"/>
        <v>67</v>
      </c>
      <c r="W23" s="84">
        <f t="shared" si="5"/>
        <v>3</v>
      </c>
      <c r="X23" s="85">
        <f t="shared" si="5"/>
        <v>65</v>
      </c>
      <c r="Y23" s="26"/>
    </row>
    <row r="24" spans="1:27" ht="15.95" customHeight="1" x14ac:dyDescent="0.25">
      <c r="B24" s="46">
        <v>2</v>
      </c>
      <c r="C24" s="13" t="s">
        <v>135</v>
      </c>
      <c r="D24" s="14" t="s">
        <v>40</v>
      </c>
      <c r="E24" s="4" t="s">
        <v>156</v>
      </c>
      <c r="F24" s="5">
        <v>3</v>
      </c>
      <c r="G24" s="5" t="s">
        <v>3</v>
      </c>
      <c r="H24" s="5" t="s">
        <v>149</v>
      </c>
      <c r="I24" s="5">
        <v>4.5</v>
      </c>
      <c r="J24" s="71"/>
      <c r="K24" s="71"/>
      <c r="L24" s="66">
        <f t="shared" si="4"/>
        <v>0</v>
      </c>
      <c r="M24" s="70"/>
      <c r="N24" s="66"/>
      <c r="Q24" s="26"/>
      <c r="R24" s="26"/>
      <c r="S24" s="26"/>
      <c r="T24" s="26"/>
      <c r="U24" s="26"/>
      <c r="V24" s="26"/>
      <c r="W24" s="26"/>
      <c r="X24" s="26"/>
      <c r="Y24" s="26"/>
    </row>
    <row r="25" spans="1:27" x14ac:dyDescent="0.25">
      <c r="B25" s="46">
        <v>2</v>
      </c>
      <c r="C25" s="15" t="s">
        <v>136</v>
      </c>
      <c r="D25" s="16" t="s">
        <v>22</v>
      </c>
      <c r="E25" s="4" t="s">
        <v>23</v>
      </c>
      <c r="F25" s="5">
        <v>2</v>
      </c>
      <c r="G25" s="5" t="s">
        <v>6</v>
      </c>
      <c r="H25" s="5" t="s">
        <v>149</v>
      </c>
      <c r="I25" s="5">
        <v>3</v>
      </c>
      <c r="J25" s="71"/>
      <c r="K25" s="71"/>
      <c r="L25" s="66">
        <f t="shared" si="4"/>
        <v>0</v>
      </c>
      <c r="M25" s="70"/>
      <c r="N25" s="66"/>
      <c r="Q25" s="5"/>
      <c r="R25" s="5"/>
      <c r="S25" s="5"/>
      <c r="U25" s="2"/>
      <c r="V25" s="2"/>
      <c r="W25" s="26"/>
      <c r="X25" s="26"/>
      <c r="Y25" s="26"/>
    </row>
    <row r="26" spans="1:27" ht="21" x14ac:dyDescent="0.25">
      <c r="B26" s="46">
        <v>2</v>
      </c>
      <c r="C26" s="15" t="s">
        <v>136</v>
      </c>
      <c r="D26" s="16" t="s">
        <v>24</v>
      </c>
      <c r="E26" s="4" t="s">
        <v>23</v>
      </c>
      <c r="F26" s="5">
        <v>1</v>
      </c>
      <c r="G26" s="5" t="s">
        <v>8</v>
      </c>
      <c r="H26" s="5" t="s">
        <v>149</v>
      </c>
      <c r="I26" s="5">
        <v>1.5</v>
      </c>
      <c r="J26" s="71"/>
      <c r="K26" s="71"/>
      <c r="L26" s="66">
        <f t="shared" si="4"/>
        <v>0</v>
      </c>
      <c r="M26" s="70"/>
      <c r="N26" s="66"/>
      <c r="Q26" s="80" t="s">
        <v>131</v>
      </c>
      <c r="R26" s="72" t="s">
        <v>162</v>
      </c>
      <c r="S26" s="141" t="s">
        <v>163</v>
      </c>
      <c r="T26" s="142"/>
      <c r="U26" s="143"/>
      <c r="V26" s="141" t="s">
        <v>164</v>
      </c>
      <c r="W26" s="142"/>
      <c r="X26" s="143"/>
      <c r="Y26" s="77"/>
      <c r="Z26" s="141"/>
      <c r="AA26" s="143"/>
    </row>
    <row r="27" spans="1:27" ht="21" x14ac:dyDescent="0.25">
      <c r="B27" s="46">
        <v>2</v>
      </c>
      <c r="C27" s="15" t="s">
        <v>136</v>
      </c>
      <c r="D27" s="16" t="s">
        <v>25</v>
      </c>
      <c r="E27" s="4" t="s">
        <v>109</v>
      </c>
      <c r="F27" s="5">
        <v>2</v>
      </c>
      <c r="G27" s="5" t="s">
        <v>8</v>
      </c>
      <c r="H27" s="5" t="s">
        <v>150</v>
      </c>
      <c r="I27" s="5">
        <v>2</v>
      </c>
      <c r="J27" s="71"/>
      <c r="K27" s="71"/>
      <c r="L27" s="66">
        <f t="shared" si="4"/>
        <v>0</v>
      </c>
      <c r="M27" s="70"/>
      <c r="N27" s="66"/>
      <c r="Q27" s="81"/>
      <c r="R27" s="73" t="s">
        <v>166</v>
      </c>
      <c r="S27" s="74" t="s">
        <v>165</v>
      </c>
      <c r="T27" s="75" t="s">
        <v>166</v>
      </c>
      <c r="U27" s="76" t="s">
        <v>167</v>
      </c>
      <c r="V27" s="74" t="s">
        <v>165</v>
      </c>
      <c r="W27" s="75" t="s">
        <v>166</v>
      </c>
      <c r="X27" s="75" t="s">
        <v>167</v>
      </c>
      <c r="Y27" s="73" t="s">
        <v>213</v>
      </c>
      <c r="Z27" s="144" t="s">
        <v>214</v>
      </c>
      <c r="AA27" s="145"/>
    </row>
    <row r="28" spans="1:27" ht="15.95" customHeight="1" x14ac:dyDescent="0.25">
      <c r="B28" s="46">
        <v>2</v>
      </c>
      <c r="C28" s="17" t="s">
        <v>133</v>
      </c>
      <c r="D28" s="18" t="s">
        <v>32</v>
      </c>
      <c r="E28" s="4" t="s">
        <v>33</v>
      </c>
      <c r="F28" s="5">
        <v>2</v>
      </c>
      <c r="G28" s="5" t="s">
        <v>6</v>
      </c>
      <c r="H28" s="5" t="s">
        <v>150</v>
      </c>
      <c r="I28" s="5">
        <v>2</v>
      </c>
      <c r="J28" s="71"/>
      <c r="K28" s="71"/>
      <c r="L28" s="66">
        <f t="shared" si="4"/>
        <v>0</v>
      </c>
      <c r="M28" s="70"/>
      <c r="N28" s="66"/>
      <c r="Q28" s="33" t="s">
        <v>138</v>
      </c>
      <c r="R28" s="35">
        <f t="shared" ref="R28:R35" si="6">SUMIFS($F$10:$F$81,$C$10:$C$81,Q28,$J$10:$J$81,1)</f>
        <v>4</v>
      </c>
      <c r="S28" s="88">
        <f t="shared" ref="S28:S33" si="7">SUMIF($C$10:$C$81,Q28,$I$10:$I$81)</f>
        <v>32.5</v>
      </c>
      <c r="T28" s="35">
        <f>SUMIFS($I$10:$I$81,$C$10:$C$81,Q28,$J$10:$J$81,1)</f>
        <v>8.5</v>
      </c>
      <c r="U28" s="87">
        <f>S28-T28</f>
        <v>24</v>
      </c>
      <c r="V28" s="88">
        <f>COUNTIF($C$10:$C$81,Q28)</f>
        <v>10</v>
      </c>
      <c r="W28" s="35">
        <f>SUMIFS($J$10:$J$81,$C$10:$C$81,Q28,$J$10:$J$81,1)</f>
        <v>2</v>
      </c>
      <c r="X28" s="87">
        <f>V28-W28</f>
        <v>8</v>
      </c>
      <c r="Y28" s="125">
        <f>SUMIFS($L$10:$L$81,$C$10:$C$81,Q28,$J$10:$J$81,1)/T28</f>
        <v>2.1764705882352939</v>
      </c>
      <c r="Z28" s="124">
        <f>ROUND(Y28,0)</f>
        <v>2</v>
      </c>
      <c r="AA28" s="124" t="str">
        <f>IF(Z28=1,"Sehr Gut",IF(Z28=2,"Gut",IF(Z28=3,"Befriedigend",IF(Z28=4,"Genügend", " "))))</f>
        <v>Gut</v>
      </c>
    </row>
    <row r="29" spans="1:27" ht="15.95" customHeight="1" x14ac:dyDescent="0.25">
      <c r="B29" s="46">
        <v>2</v>
      </c>
      <c r="C29" s="19" t="s">
        <v>137</v>
      </c>
      <c r="D29" s="20" t="s">
        <v>12</v>
      </c>
      <c r="E29" s="4" t="s">
        <v>20</v>
      </c>
      <c r="F29" s="5">
        <v>2</v>
      </c>
      <c r="G29" s="5" t="s">
        <v>14</v>
      </c>
      <c r="H29" s="5" t="s">
        <v>149</v>
      </c>
      <c r="I29" s="5">
        <v>2</v>
      </c>
      <c r="J29" s="71"/>
      <c r="K29" s="71"/>
      <c r="L29" s="66">
        <f t="shared" si="4"/>
        <v>0</v>
      </c>
      <c r="M29" s="70"/>
      <c r="N29" s="66"/>
      <c r="Q29" s="34" t="s">
        <v>134</v>
      </c>
      <c r="R29" s="35">
        <f t="shared" si="6"/>
        <v>0</v>
      </c>
      <c r="S29" s="88">
        <f t="shared" si="7"/>
        <v>25</v>
      </c>
      <c r="T29" s="35">
        <f t="shared" ref="T29:T36" si="8">SUMIFS($I$10:$I$81,$C$10:$C$81,Q29,$J$10:$J$81,1)</f>
        <v>0</v>
      </c>
      <c r="U29" s="87">
        <f t="shared" ref="U29:U35" si="9">S29-T29</f>
        <v>25</v>
      </c>
      <c r="V29" s="88">
        <f t="shared" ref="V29:V35" si="10">COUNTIF($C$10:$C$81,Q29)</f>
        <v>9</v>
      </c>
      <c r="W29" s="35">
        <f t="shared" ref="W29:W35" si="11">SUMIFS($J$10:$J$81,$C$10:$C$81,Q29,$J$10:$J$81,1)</f>
        <v>0</v>
      </c>
      <c r="X29" s="87">
        <f t="shared" ref="X29:X35" si="12">V29-W29</f>
        <v>9</v>
      </c>
      <c r="Y29" s="125" t="e">
        <f t="shared" ref="Y29:Y35" si="13">SUMIFS($L$10:$L$81,$C$10:$C$81,Q29,$J$10:$J$81,1)/T29</f>
        <v>#DIV/0!</v>
      </c>
      <c r="Z29" s="124" t="e">
        <f>ROUND(Y29,0)</f>
        <v>#DIV/0!</v>
      </c>
      <c r="AA29" s="124" t="e">
        <f t="shared" ref="AA29:AA35" si="14">IF(Z29=1,"Sehr Gut",IF(Z29=2,"Gut",IF(Z29=3,"Befriedigend",IF(Z29=4,"Genügend", " "))))</f>
        <v>#DIV/0!</v>
      </c>
    </row>
    <row r="30" spans="1:27" ht="15.95" customHeight="1" x14ac:dyDescent="0.25">
      <c r="B30" s="46">
        <v>2</v>
      </c>
      <c r="C30" s="19" t="s">
        <v>137</v>
      </c>
      <c r="D30" s="20" t="s">
        <v>34</v>
      </c>
      <c r="E30" s="4" t="s">
        <v>35</v>
      </c>
      <c r="F30" s="5">
        <v>2</v>
      </c>
      <c r="G30" s="5" t="s">
        <v>6</v>
      </c>
      <c r="H30" s="5" t="s">
        <v>150</v>
      </c>
      <c r="I30" s="5">
        <v>3</v>
      </c>
      <c r="J30" s="70"/>
      <c r="K30" s="70"/>
      <c r="L30" s="66">
        <f t="shared" si="4"/>
        <v>0</v>
      </c>
      <c r="M30" s="70"/>
      <c r="N30" s="66"/>
      <c r="Q30" s="35" t="s">
        <v>135</v>
      </c>
      <c r="R30" s="35">
        <f t="shared" si="6"/>
        <v>0</v>
      </c>
      <c r="S30" s="88">
        <f t="shared" si="7"/>
        <v>24</v>
      </c>
      <c r="T30" s="35">
        <f t="shared" si="8"/>
        <v>0</v>
      </c>
      <c r="U30" s="87">
        <f t="shared" si="9"/>
        <v>24</v>
      </c>
      <c r="V30" s="88">
        <f t="shared" si="10"/>
        <v>8</v>
      </c>
      <c r="W30" s="35">
        <f t="shared" si="11"/>
        <v>0</v>
      </c>
      <c r="X30" s="87">
        <f t="shared" si="12"/>
        <v>8</v>
      </c>
      <c r="Y30" s="125" t="e">
        <f t="shared" si="13"/>
        <v>#DIV/0!</v>
      </c>
      <c r="Z30" s="124" t="e">
        <f t="shared" ref="Z30:Z35" si="15">ROUND(Y30,0)</f>
        <v>#DIV/0!</v>
      </c>
      <c r="AA30" s="124" t="e">
        <f t="shared" si="14"/>
        <v>#DIV/0!</v>
      </c>
    </row>
    <row r="31" spans="1:27" x14ac:dyDescent="0.25">
      <c r="B31" s="46">
        <v>2</v>
      </c>
      <c r="C31" s="21" t="s">
        <v>139</v>
      </c>
      <c r="D31" s="22" t="s">
        <v>28</v>
      </c>
      <c r="E31" s="4" t="s">
        <v>29</v>
      </c>
      <c r="F31" s="5">
        <v>1</v>
      </c>
      <c r="G31" s="5" t="s">
        <v>6</v>
      </c>
      <c r="H31" s="5" t="s">
        <v>150</v>
      </c>
      <c r="I31" s="5">
        <v>1.5</v>
      </c>
      <c r="J31" s="70"/>
      <c r="K31" s="70"/>
      <c r="L31" s="66">
        <f t="shared" si="4"/>
        <v>0</v>
      </c>
      <c r="M31" s="70"/>
      <c r="N31" s="66"/>
      <c r="Q31" s="36" t="s">
        <v>136</v>
      </c>
      <c r="R31" s="35">
        <f t="shared" si="6"/>
        <v>0</v>
      </c>
      <c r="S31" s="88">
        <f t="shared" si="7"/>
        <v>14.5</v>
      </c>
      <c r="T31" s="35">
        <f t="shared" si="8"/>
        <v>0</v>
      </c>
      <c r="U31" s="87">
        <f t="shared" si="9"/>
        <v>14.5</v>
      </c>
      <c r="V31" s="88">
        <f t="shared" si="10"/>
        <v>5</v>
      </c>
      <c r="W31" s="35">
        <f t="shared" si="11"/>
        <v>0</v>
      </c>
      <c r="X31" s="87">
        <f t="shared" si="12"/>
        <v>5</v>
      </c>
      <c r="Y31" s="125" t="e">
        <f t="shared" si="13"/>
        <v>#DIV/0!</v>
      </c>
      <c r="Z31" s="124" t="e">
        <f t="shared" si="15"/>
        <v>#DIV/0!</v>
      </c>
      <c r="AA31" s="124" t="e">
        <f t="shared" si="14"/>
        <v>#DIV/0!</v>
      </c>
    </row>
    <row r="32" spans="1:27" x14ac:dyDescent="0.25">
      <c r="B32" s="51">
        <v>2.1</v>
      </c>
      <c r="C32" s="55"/>
      <c r="D32" s="56"/>
      <c r="E32" s="53"/>
      <c r="F32" s="54"/>
      <c r="G32" s="54"/>
      <c r="H32" s="54"/>
      <c r="I32" s="54"/>
      <c r="J32" s="54"/>
      <c r="K32" s="54"/>
      <c r="L32" s="70"/>
      <c r="M32" s="70"/>
      <c r="N32" s="70"/>
      <c r="Q32" s="37" t="s">
        <v>133</v>
      </c>
      <c r="R32" s="35">
        <f t="shared" si="6"/>
        <v>0</v>
      </c>
      <c r="S32" s="88">
        <f t="shared" si="7"/>
        <v>27.5</v>
      </c>
      <c r="T32" s="35">
        <f t="shared" si="8"/>
        <v>0</v>
      </c>
      <c r="U32" s="87">
        <f t="shared" si="9"/>
        <v>27.5</v>
      </c>
      <c r="V32" s="88">
        <f t="shared" si="10"/>
        <v>12</v>
      </c>
      <c r="W32" s="35">
        <f t="shared" si="11"/>
        <v>0</v>
      </c>
      <c r="X32" s="87">
        <f t="shared" si="12"/>
        <v>12</v>
      </c>
      <c r="Y32" s="125" t="e">
        <f t="shared" si="13"/>
        <v>#DIV/0!</v>
      </c>
      <c r="Z32" s="124" t="e">
        <f t="shared" si="15"/>
        <v>#DIV/0!</v>
      </c>
      <c r="AA32" s="124" t="e">
        <f t="shared" si="14"/>
        <v>#DIV/0!</v>
      </c>
    </row>
    <row r="33" spans="2:27" x14ac:dyDescent="0.25">
      <c r="B33" s="47">
        <v>3</v>
      </c>
      <c r="C33" s="9" t="s">
        <v>138</v>
      </c>
      <c r="D33" s="10" t="s">
        <v>114</v>
      </c>
      <c r="E33" s="4" t="s">
        <v>217</v>
      </c>
      <c r="F33" s="5">
        <v>3</v>
      </c>
      <c r="G33" s="5" t="s">
        <v>3</v>
      </c>
      <c r="H33" s="5" t="s">
        <v>149</v>
      </c>
      <c r="I33" s="5">
        <v>4.5</v>
      </c>
      <c r="J33" s="70"/>
      <c r="K33" s="70"/>
      <c r="L33" s="66">
        <f t="shared" ref="L33:L44" si="16">I33*K33</f>
        <v>0</v>
      </c>
      <c r="M33" s="70"/>
      <c r="N33" s="66"/>
      <c r="Q33" s="38" t="s">
        <v>137</v>
      </c>
      <c r="R33" s="35">
        <f t="shared" si="6"/>
        <v>0</v>
      </c>
      <c r="S33" s="88">
        <f t="shared" si="7"/>
        <v>15.5</v>
      </c>
      <c r="T33" s="35">
        <f t="shared" si="8"/>
        <v>0</v>
      </c>
      <c r="U33" s="87">
        <f t="shared" si="9"/>
        <v>15.5</v>
      </c>
      <c r="V33" s="88">
        <f t="shared" si="10"/>
        <v>7</v>
      </c>
      <c r="W33" s="35">
        <f t="shared" si="11"/>
        <v>0</v>
      </c>
      <c r="X33" s="87">
        <f t="shared" si="12"/>
        <v>7</v>
      </c>
      <c r="Y33" s="125" t="e">
        <f t="shared" si="13"/>
        <v>#DIV/0!</v>
      </c>
      <c r="Z33" s="124" t="e">
        <f t="shared" si="15"/>
        <v>#DIV/0!</v>
      </c>
      <c r="AA33" s="124" t="e">
        <f t="shared" si="14"/>
        <v>#DIV/0!</v>
      </c>
    </row>
    <row r="34" spans="2:27" x14ac:dyDescent="0.25">
      <c r="B34" s="47">
        <v>3</v>
      </c>
      <c r="C34" s="9" t="s">
        <v>138</v>
      </c>
      <c r="D34" s="10" t="s">
        <v>43</v>
      </c>
      <c r="E34" s="4" t="s">
        <v>42</v>
      </c>
      <c r="F34" s="5">
        <v>3</v>
      </c>
      <c r="G34" s="5" t="s">
        <v>6</v>
      </c>
      <c r="H34" s="5" t="s">
        <v>149</v>
      </c>
      <c r="I34" s="5">
        <v>4.5</v>
      </c>
      <c r="J34" s="70"/>
      <c r="K34" s="70"/>
      <c r="L34" s="66">
        <f t="shared" si="16"/>
        <v>0</v>
      </c>
      <c r="M34" s="70"/>
      <c r="N34" s="66"/>
      <c r="Q34" s="39" t="s">
        <v>139</v>
      </c>
      <c r="R34" s="35">
        <f t="shared" si="6"/>
        <v>0</v>
      </c>
      <c r="S34" s="88">
        <f t="shared" ref="S34:S35" si="17">SUMIF($C$10:$C$81,Q34,$I$10:$I$81)</f>
        <v>24</v>
      </c>
      <c r="T34" s="35">
        <f t="shared" si="8"/>
        <v>0</v>
      </c>
      <c r="U34" s="87">
        <f t="shared" si="9"/>
        <v>24</v>
      </c>
      <c r="V34" s="88">
        <f t="shared" si="10"/>
        <v>14</v>
      </c>
      <c r="W34" s="35">
        <f t="shared" si="11"/>
        <v>0</v>
      </c>
      <c r="X34" s="87">
        <f t="shared" si="12"/>
        <v>14</v>
      </c>
      <c r="Y34" s="125" t="e">
        <f t="shared" si="13"/>
        <v>#DIV/0!</v>
      </c>
      <c r="Z34" s="124" t="e">
        <f t="shared" si="15"/>
        <v>#DIV/0!</v>
      </c>
      <c r="AA34" s="124" t="e">
        <f t="shared" si="14"/>
        <v>#DIV/0!</v>
      </c>
    </row>
    <row r="35" spans="2:27" x14ac:dyDescent="0.25">
      <c r="B35" s="47">
        <v>3</v>
      </c>
      <c r="C35" s="9" t="s">
        <v>138</v>
      </c>
      <c r="D35" s="10" t="s">
        <v>45</v>
      </c>
      <c r="E35" s="4" t="s">
        <v>42</v>
      </c>
      <c r="F35" s="5">
        <v>1</v>
      </c>
      <c r="G35" s="5" t="s">
        <v>8</v>
      </c>
      <c r="H35" s="5" t="s">
        <v>149</v>
      </c>
      <c r="I35" s="5">
        <v>1</v>
      </c>
      <c r="J35" s="70"/>
      <c r="K35" s="70"/>
      <c r="L35" s="66">
        <f t="shared" si="16"/>
        <v>0</v>
      </c>
      <c r="M35" s="70"/>
      <c r="N35" s="66"/>
      <c r="Q35" s="40" t="s">
        <v>140</v>
      </c>
      <c r="R35" s="35">
        <f t="shared" si="6"/>
        <v>0</v>
      </c>
      <c r="S35" s="88">
        <f t="shared" si="17"/>
        <v>10</v>
      </c>
      <c r="T35" s="35">
        <f t="shared" si="8"/>
        <v>0</v>
      </c>
      <c r="U35" s="87">
        <f t="shared" si="9"/>
        <v>10</v>
      </c>
      <c r="V35" s="88">
        <f t="shared" si="10"/>
        <v>2</v>
      </c>
      <c r="W35" s="35">
        <f t="shared" si="11"/>
        <v>0</v>
      </c>
      <c r="X35" s="87">
        <f t="shared" si="12"/>
        <v>2</v>
      </c>
      <c r="Y35" s="125" t="e">
        <f t="shared" si="13"/>
        <v>#DIV/0!</v>
      </c>
      <c r="Z35" s="124" t="e">
        <f t="shared" si="15"/>
        <v>#DIV/0!</v>
      </c>
      <c r="AA35" s="124" t="e">
        <f t="shared" si="14"/>
        <v>#DIV/0!</v>
      </c>
    </row>
    <row r="36" spans="2:27" x14ac:dyDescent="0.25">
      <c r="B36" s="47">
        <v>3</v>
      </c>
      <c r="C36" s="11" t="s">
        <v>134</v>
      </c>
      <c r="D36" s="12" t="s">
        <v>54</v>
      </c>
      <c r="E36" s="4" t="s">
        <v>49</v>
      </c>
      <c r="F36" s="5">
        <v>3</v>
      </c>
      <c r="G36" s="5" t="s">
        <v>6</v>
      </c>
      <c r="H36" s="5" t="s">
        <v>149</v>
      </c>
      <c r="I36" s="5">
        <v>4.5</v>
      </c>
      <c r="J36" s="70"/>
      <c r="K36" s="70"/>
      <c r="L36" s="66">
        <f t="shared" si="16"/>
        <v>0</v>
      </c>
      <c r="M36" s="70"/>
      <c r="N36" s="66"/>
      <c r="Q36" s="42" t="s">
        <v>152</v>
      </c>
      <c r="R36" s="35">
        <f>SUMIF(J96:J106,1,F96:F106)</f>
        <v>3</v>
      </c>
      <c r="S36" s="88">
        <v>7</v>
      </c>
      <c r="T36" s="35">
        <f t="shared" si="8"/>
        <v>0</v>
      </c>
      <c r="U36" s="87"/>
      <c r="V36" s="88"/>
      <c r="W36" s="35">
        <f>SUM(J96:J106)</f>
        <v>1</v>
      </c>
      <c r="X36" s="87"/>
      <c r="Y36" s="125"/>
      <c r="Z36" s="119"/>
      <c r="AA36" s="119" t="str">
        <f>IF(T36&gt;=S36,"Bestanden"," ")</f>
        <v xml:space="preserve"> </v>
      </c>
    </row>
    <row r="37" spans="2:27" x14ac:dyDescent="0.25">
      <c r="B37" s="47">
        <v>3</v>
      </c>
      <c r="C37" s="11" t="s">
        <v>134</v>
      </c>
      <c r="D37" s="12" t="s">
        <v>55</v>
      </c>
      <c r="E37" s="4" t="s">
        <v>49</v>
      </c>
      <c r="F37" s="5">
        <v>2</v>
      </c>
      <c r="G37" s="5" t="s">
        <v>8</v>
      </c>
      <c r="H37" s="5" t="s">
        <v>149</v>
      </c>
      <c r="I37" s="5">
        <v>2</v>
      </c>
      <c r="J37" s="70"/>
      <c r="K37" s="70"/>
      <c r="L37" s="66">
        <f t="shared" si="16"/>
        <v>0</v>
      </c>
      <c r="M37" s="70"/>
      <c r="N37" s="66"/>
      <c r="Q37" s="78" t="s">
        <v>161</v>
      </c>
      <c r="R37" s="82">
        <f t="shared" ref="R37:X37" si="18">SUM(R28:R36)</f>
        <v>7</v>
      </c>
      <c r="S37" s="83">
        <f t="shared" si="18"/>
        <v>180</v>
      </c>
      <c r="T37" s="84">
        <f t="shared" si="18"/>
        <v>8.5</v>
      </c>
      <c r="U37" s="85">
        <f t="shared" si="18"/>
        <v>164.5</v>
      </c>
      <c r="V37" s="83">
        <f t="shared" si="18"/>
        <v>67</v>
      </c>
      <c r="W37" s="84">
        <f t="shared" si="18"/>
        <v>3</v>
      </c>
      <c r="X37" s="84">
        <f t="shared" si="18"/>
        <v>65</v>
      </c>
      <c r="Y37" s="86" t="e">
        <f>AVERAGE(Y28:Y35)</f>
        <v>#DIV/0!</v>
      </c>
      <c r="Z37" s="83"/>
      <c r="AA37" s="85"/>
    </row>
    <row r="38" spans="2:27" x14ac:dyDescent="0.25">
      <c r="B38" s="47">
        <v>3</v>
      </c>
      <c r="C38" s="13" t="s">
        <v>135</v>
      </c>
      <c r="D38" s="14" t="s">
        <v>41</v>
      </c>
      <c r="E38" s="4" t="s">
        <v>39</v>
      </c>
      <c r="F38" s="5">
        <v>2</v>
      </c>
      <c r="G38" s="5" t="s">
        <v>6</v>
      </c>
      <c r="H38" s="5" t="s">
        <v>149</v>
      </c>
      <c r="I38" s="5">
        <v>3</v>
      </c>
      <c r="J38" s="70"/>
      <c r="K38" s="70"/>
      <c r="L38" s="66">
        <f t="shared" si="16"/>
        <v>0</v>
      </c>
      <c r="M38" s="70"/>
      <c r="N38" s="66"/>
    </row>
    <row r="39" spans="2:27" x14ac:dyDescent="0.25">
      <c r="B39" s="47">
        <v>3</v>
      </c>
      <c r="C39" s="17" t="s">
        <v>133</v>
      </c>
      <c r="D39" s="18" t="s">
        <v>48</v>
      </c>
      <c r="E39" s="4" t="s">
        <v>110</v>
      </c>
      <c r="F39" s="5">
        <v>2</v>
      </c>
      <c r="G39" s="5" t="s">
        <v>68</v>
      </c>
      <c r="H39" s="5" t="s">
        <v>150</v>
      </c>
      <c r="I39" s="5">
        <v>2</v>
      </c>
      <c r="J39" s="70"/>
      <c r="K39" s="70"/>
      <c r="L39" s="66">
        <f t="shared" si="16"/>
        <v>0</v>
      </c>
      <c r="M39" s="70"/>
      <c r="N39" s="66"/>
      <c r="Q39" s="26"/>
      <c r="R39" s="26"/>
      <c r="S39" s="26"/>
      <c r="T39" s="26"/>
      <c r="U39" s="26"/>
      <c r="V39" s="26"/>
      <c r="W39" s="26"/>
      <c r="X39" s="26"/>
      <c r="Y39" s="26"/>
    </row>
    <row r="40" spans="2:27" x14ac:dyDescent="0.25">
      <c r="B40" s="47">
        <v>3</v>
      </c>
      <c r="C40" s="17" t="s">
        <v>133</v>
      </c>
      <c r="D40" s="18" t="s">
        <v>50</v>
      </c>
      <c r="E40" s="4" t="s">
        <v>44</v>
      </c>
      <c r="F40" s="5">
        <v>2</v>
      </c>
      <c r="G40" s="5" t="s">
        <v>6</v>
      </c>
      <c r="H40" s="5" t="s">
        <v>150</v>
      </c>
      <c r="I40" s="5">
        <v>3</v>
      </c>
      <c r="J40" s="70"/>
      <c r="K40" s="70"/>
      <c r="L40" s="66">
        <f t="shared" si="16"/>
        <v>0</v>
      </c>
      <c r="M40" s="70"/>
      <c r="N40" s="66"/>
      <c r="Q40" s="26"/>
      <c r="R40" s="26"/>
      <c r="S40" s="26"/>
      <c r="T40" s="26"/>
      <c r="U40" s="26"/>
      <c r="V40" s="26"/>
      <c r="W40" s="26"/>
      <c r="X40" s="26"/>
      <c r="Y40" s="26"/>
    </row>
    <row r="41" spans="2:27" x14ac:dyDescent="0.25">
      <c r="B41" s="47">
        <v>3</v>
      </c>
      <c r="C41" s="17" t="s">
        <v>133</v>
      </c>
      <c r="D41" s="18" t="s">
        <v>51</v>
      </c>
      <c r="E41" s="4" t="s">
        <v>44</v>
      </c>
      <c r="F41" s="5">
        <v>1</v>
      </c>
      <c r="G41" s="5" t="s">
        <v>46</v>
      </c>
      <c r="H41" s="5" t="s">
        <v>150</v>
      </c>
      <c r="I41" s="5">
        <v>1</v>
      </c>
      <c r="J41" s="70"/>
      <c r="K41" s="70"/>
      <c r="L41" s="66">
        <f t="shared" si="16"/>
        <v>0</v>
      </c>
      <c r="M41" s="70"/>
      <c r="N41" s="66"/>
      <c r="Q41" s="26"/>
      <c r="R41" s="26"/>
      <c r="S41" s="26"/>
      <c r="T41" s="26"/>
      <c r="U41" s="26"/>
      <c r="V41" s="26"/>
      <c r="W41" s="26"/>
      <c r="X41" s="26"/>
      <c r="Y41" s="26"/>
    </row>
    <row r="42" spans="2:27" x14ac:dyDescent="0.25">
      <c r="B42" s="47">
        <v>3</v>
      </c>
      <c r="C42" s="19" t="s">
        <v>137</v>
      </c>
      <c r="D42" s="20" t="s">
        <v>34</v>
      </c>
      <c r="E42" s="4" t="s">
        <v>36</v>
      </c>
      <c r="F42" s="5">
        <v>2</v>
      </c>
      <c r="G42" s="5" t="s">
        <v>14</v>
      </c>
      <c r="H42" s="5" t="s">
        <v>149</v>
      </c>
      <c r="I42" s="5">
        <v>1.5</v>
      </c>
      <c r="J42" s="70"/>
      <c r="K42" s="70"/>
      <c r="L42" s="66">
        <f t="shared" si="16"/>
        <v>0</v>
      </c>
      <c r="M42" s="70"/>
      <c r="N42" s="66"/>
      <c r="Q42" s="26"/>
      <c r="R42" s="26"/>
      <c r="S42" s="26"/>
      <c r="T42" s="26"/>
      <c r="U42" s="26"/>
      <c r="V42" s="26"/>
      <c r="W42" s="26"/>
      <c r="X42" s="26"/>
      <c r="Y42" s="26"/>
    </row>
    <row r="43" spans="2:27" x14ac:dyDescent="0.25">
      <c r="B43" s="47">
        <v>3</v>
      </c>
      <c r="C43" s="21" t="s">
        <v>139</v>
      </c>
      <c r="D43" s="22" t="s">
        <v>60</v>
      </c>
      <c r="E43" s="4" t="s">
        <v>112</v>
      </c>
      <c r="F43" s="5">
        <v>1</v>
      </c>
      <c r="G43" s="5" t="s">
        <v>8</v>
      </c>
      <c r="H43" s="5" t="s">
        <v>150</v>
      </c>
      <c r="I43" s="5">
        <v>1</v>
      </c>
      <c r="J43" s="70"/>
      <c r="K43" s="70"/>
      <c r="L43" s="66">
        <f t="shared" si="16"/>
        <v>0</v>
      </c>
      <c r="M43" s="70"/>
      <c r="N43" s="66"/>
      <c r="U43" s="26"/>
      <c r="V43" s="26"/>
      <c r="W43" s="26"/>
      <c r="X43" s="26"/>
      <c r="Y43" s="26"/>
    </row>
    <row r="44" spans="2:27" x14ac:dyDescent="0.25">
      <c r="B44" s="47">
        <v>3</v>
      </c>
      <c r="C44" s="21" t="s">
        <v>139</v>
      </c>
      <c r="D44" s="22" t="s">
        <v>113</v>
      </c>
      <c r="E44" s="4" t="s">
        <v>118</v>
      </c>
      <c r="F44" s="5">
        <v>1</v>
      </c>
      <c r="G44" s="5" t="s">
        <v>58</v>
      </c>
      <c r="H44" s="5" t="s">
        <v>150</v>
      </c>
      <c r="I44" s="5">
        <v>1.5</v>
      </c>
      <c r="J44" s="70"/>
      <c r="K44" s="70"/>
      <c r="L44" s="66">
        <f t="shared" si="16"/>
        <v>0</v>
      </c>
      <c r="M44" s="70"/>
      <c r="N44" s="66"/>
      <c r="U44" s="26"/>
      <c r="V44" s="26"/>
      <c r="W44" s="26"/>
      <c r="X44" s="26"/>
      <c r="Y44" s="26"/>
    </row>
    <row r="45" spans="2:27" x14ac:dyDescent="0.25">
      <c r="B45" s="51">
        <v>3.1</v>
      </c>
      <c r="C45" s="59"/>
      <c r="D45" s="60"/>
      <c r="E45" s="53"/>
      <c r="F45" s="54"/>
      <c r="G45" s="54"/>
      <c r="H45" s="54"/>
      <c r="I45" s="54"/>
      <c r="J45" s="54"/>
      <c r="K45" s="54"/>
      <c r="L45" s="70"/>
      <c r="M45" s="70"/>
      <c r="N45" s="70"/>
      <c r="Y45" s="26"/>
    </row>
    <row r="46" spans="2:27" x14ac:dyDescent="0.25">
      <c r="B46" s="48">
        <v>4</v>
      </c>
      <c r="C46" s="11" t="s">
        <v>134</v>
      </c>
      <c r="D46" s="12" t="s">
        <v>57</v>
      </c>
      <c r="E46" s="4" t="s">
        <v>52</v>
      </c>
      <c r="F46" s="5">
        <v>3</v>
      </c>
      <c r="G46" s="5" t="s">
        <v>6</v>
      </c>
      <c r="H46" s="5" t="s">
        <v>149</v>
      </c>
      <c r="I46" s="5">
        <v>4.5</v>
      </c>
      <c r="J46" s="70"/>
      <c r="K46" s="70"/>
      <c r="L46" s="66">
        <f t="shared" ref="L46:L56" si="19">I46*K46</f>
        <v>0</v>
      </c>
      <c r="M46" s="70"/>
      <c r="N46" s="66"/>
    </row>
    <row r="47" spans="2:27" x14ac:dyDescent="0.25">
      <c r="B47" s="48">
        <v>4</v>
      </c>
      <c r="C47" s="11" t="s">
        <v>134</v>
      </c>
      <c r="D47" s="12" t="s">
        <v>59</v>
      </c>
      <c r="E47" s="4" t="s">
        <v>52</v>
      </c>
      <c r="F47" s="5">
        <v>1</v>
      </c>
      <c r="G47" s="5" t="s">
        <v>8</v>
      </c>
      <c r="H47" s="5" t="s">
        <v>149</v>
      </c>
      <c r="I47" s="5">
        <v>1</v>
      </c>
      <c r="J47" s="70"/>
      <c r="K47" s="70"/>
      <c r="L47" s="66">
        <f t="shared" si="19"/>
        <v>0</v>
      </c>
      <c r="M47" s="70"/>
      <c r="N47" s="66"/>
    </row>
    <row r="48" spans="2:27" x14ac:dyDescent="0.25">
      <c r="B48" s="48">
        <v>4</v>
      </c>
      <c r="C48" s="13" t="s">
        <v>135</v>
      </c>
      <c r="D48" s="14" t="s">
        <v>65</v>
      </c>
      <c r="E48" s="4" t="s">
        <v>62</v>
      </c>
      <c r="F48" s="5">
        <v>2</v>
      </c>
      <c r="G48" s="5" t="s">
        <v>14</v>
      </c>
      <c r="H48" s="5" t="s">
        <v>149</v>
      </c>
      <c r="I48" s="5">
        <v>2</v>
      </c>
      <c r="J48" s="70"/>
      <c r="K48" s="70"/>
      <c r="L48" s="66">
        <f t="shared" si="19"/>
        <v>0</v>
      </c>
      <c r="M48" s="70"/>
      <c r="N48" s="66"/>
    </row>
    <row r="49" spans="2:14" x14ac:dyDescent="0.25">
      <c r="B49" s="48">
        <v>4</v>
      </c>
      <c r="C49" s="13" t="s">
        <v>135</v>
      </c>
      <c r="D49" s="14" t="s">
        <v>115</v>
      </c>
      <c r="E49" s="4" t="s">
        <v>63</v>
      </c>
      <c r="F49" s="5">
        <v>2</v>
      </c>
      <c r="G49" s="5" t="s">
        <v>6</v>
      </c>
      <c r="H49" s="5" t="s">
        <v>149</v>
      </c>
      <c r="I49" s="5">
        <v>3</v>
      </c>
      <c r="J49" s="70"/>
      <c r="K49" s="70"/>
      <c r="L49" s="66">
        <f t="shared" si="19"/>
        <v>0</v>
      </c>
      <c r="M49" s="70"/>
      <c r="N49" s="66"/>
    </row>
    <row r="50" spans="2:14" x14ac:dyDescent="0.25">
      <c r="B50" s="48">
        <v>4</v>
      </c>
      <c r="C50" s="13" t="s">
        <v>135</v>
      </c>
      <c r="D50" s="14" t="s">
        <v>67</v>
      </c>
      <c r="E50" s="4" t="s">
        <v>63</v>
      </c>
      <c r="F50" s="5">
        <v>1</v>
      </c>
      <c r="G50" s="5" t="s">
        <v>8</v>
      </c>
      <c r="H50" s="5" t="s">
        <v>149</v>
      </c>
      <c r="I50" s="5">
        <v>1.5</v>
      </c>
      <c r="J50" s="70"/>
      <c r="K50" s="70"/>
      <c r="L50" s="66">
        <f t="shared" si="19"/>
        <v>0</v>
      </c>
      <c r="M50" s="70"/>
      <c r="N50" s="66"/>
    </row>
    <row r="51" spans="2:14" x14ac:dyDescent="0.25">
      <c r="B51" s="48">
        <v>4</v>
      </c>
      <c r="C51" s="15" t="s">
        <v>136</v>
      </c>
      <c r="D51" s="16" t="s">
        <v>61</v>
      </c>
      <c r="E51" s="4" t="s">
        <v>116</v>
      </c>
      <c r="F51" s="5">
        <v>3</v>
      </c>
      <c r="G51" s="5" t="s">
        <v>3</v>
      </c>
      <c r="H51" s="5" t="s">
        <v>149</v>
      </c>
      <c r="I51" s="5">
        <v>5</v>
      </c>
      <c r="J51" s="70"/>
      <c r="K51" s="70"/>
      <c r="L51" s="66">
        <f t="shared" si="19"/>
        <v>0</v>
      </c>
      <c r="M51" s="70"/>
      <c r="N51" s="66"/>
    </row>
    <row r="52" spans="2:14" x14ac:dyDescent="0.25">
      <c r="B52" s="48">
        <v>4</v>
      </c>
      <c r="C52" s="17" t="s">
        <v>133</v>
      </c>
      <c r="D52" s="18" t="s">
        <v>53</v>
      </c>
      <c r="E52" s="4" t="s">
        <v>47</v>
      </c>
      <c r="F52" s="5">
        <v>2</v>
      </c>
      <c r="G52" s="5" t="s">
        <v>6</v>
      </c>
      <c r="H52" s="5" t="s">
        <v>150</v>
      </c>
      <c r="I52" s="5">
        <v>3</v>
      </c>
      <c r="J52" s="70"/>
      <c r="K52" s="70"/>
      <c r="L52" s="66">
        <f t="shared" si="19"/>
        <v>0</v>
      </c>
      <c r="M52" s="70"/>
      <c r="N52" s="66"/>
    </row>
    <row r="53" spans="2:14" x14ac:dyDescent="0.25">
      <c r="B53" s="48">
        <v>4</v>
      </c>
      <c r="C53" s="17" t="s">
        <v>133</v>
      </c>
      <c r="D53" s="18" t="s">
        <v>111</v>
      </c>
      <c r="E53" s="4" t="s">
        <v>47</v>
      </c>
      <c r="F53" s="5">
        <v>1.5</v>
      </c>
      <c r="G53" s="5" t="s">
        <v>46</v>
      </c>
      <c r="H53" s="5" t="s">
        <v>150</v>
      </c>
      <c r="I53" s="5">
        <v>2</v>
      </c>
      <c r="J53" s="70"/>
      <c r="K53" s="70"/>
      <c r="L53" s="66">
        <f t="shared" si="19"/>
        <v>0</v>
      </c>
      <c r="M53" s="70"/>
      <c r="N53" s="66"/>
    </row>
    <row r="54" spans="2:14" x14ac:dyDescent="0.25">
      <c r="B54" s="48">
        <v>4</v>
      </c>
      <c r="C54" s="21" t="s">
        <v>139</v>
      </c>
      <c r="D54" s="22" t="s">
        <v>117</v>
      </c>
      <c r="E54" s="4" t="s">
        <v>56</v>
      </c>
      <c r="F54" s="5">
        <v>1</v>
      </c>
      <c r="G54" s="5" t="s">
        <v>8</v>
      </c>
      <c r="H54" s="5" t="s">
        <v>150</v>
      </c>
      <c r="I54" s="5">
        <v>1</v>
      </c>
      <c r="J54" s="70"/>
      <c r="K54" s="70"/>
      <c r="L54" s="66">
        <f t="shared" si="19"/>
        <v>0</v>
      </c>
      <c r="M54" s="70"/>
      <c r="N54" s="66"/>
    </row>
    <row r="55" spans="2:14" x14ac:dyDescent="0.25">
      <c r="B55" s="48">
        <v>4</v>
      </c>
      <c r="C55" s="21" t="s">
        <v>139</v>
      </c>
      <c r="D55" s="22" t="s">
        <v>119</v>
      </c>
      <c r="E55" s="4" t="s">
        <v>120</v>
      </c>
      <c r="F55" s="5">
        <v>1</v>
      </c>
      <c r="G55" s="5" t="s">
        <v>58</v>
      </c>
      <c r="H55" s="5" t="s">
        <v>150</v>
      </c>
      <c r="I55" s="5">
        <v>1.5</v>
      </c>
      <c r="J55" s="70"/>
      <c r="K55" s="70"/>
      <c r="L55" s="66">
        <f t="shared" si="19"/>
        <v>0</v>
      </c>
      <c r="M55" s="70"/>
      <c r="N55" s="66"/>
    </row>
    <row r="56" spans="2:14" x14ac:dyDescent="0.25">
      <c r="B56" s="48">
        <v>4</v>
      </c>
      <c r="C56" s="21" t="s">
        <v>139</v>
      </c>
      <c r="D56" s="22" t="s">
        <v>69</v>
      </c>
      <c r="E56" s="4" t="s">
        <v>66</v>
      </c>
      <c r="F56" s="5">
        <v>2</v>
      </c>
      <c r="G56" s="5" t="s">
        <v>6</v>
      </c>
      <c r="H56" s="5" t="s">
        <v>150</v>
      </c>
      <c r="I56" s="5">
        <v>2.5</v>
      </c>
      <c r="J56" s="70"/>
      <c r="K56" s="70"/>
      <c r="L56" s="66">
        <f t="shared" si="19"/>
        <v>0</v>
      </c>
      <c r="M56" s="70"/>
      <c r="N56" s="66"/>
    </row>
    <row r="57" spans="2:14" x14ac:dyDescent="0.25">
      <c r="B57" s="51">
        <v>4.0999999999999996</v>
      </c>
      <c r="C57" s="55"/>
      <c r="D57" s="56"/>
      <c r="E57" s="53"/>
      <c r="F57" s="54"/>
      <c r="G57" s="54"/>
      <c r="H57" s="54"/>
      <c r="I57" s="54"/>
      <c r="J57" s="54"/>
      <c r="K57" s="54"/>
      <c r="L57" s="70"/>
      <c r="M57" s="70"/>
      <c r="N57" s="70"/>
    </row>
    <row r="58" spans="2:14" x14ac:dyDescent="0.25">
      <c r="B58" s="49">
        <v>5</v>
      </c>
      <c r="C58" s="9" t="s">
        <v>138</v>
      </c>
      <c r="D58" s="10" t="s">
        <v>76</v>
      </c>
      <c r="E58" s="4" t="s">
        <v>74</v>
      </c>
      <c r="F58" s="5">
        <v>2</v>
      </c>
      <c r="G58" s="5" t="s">
        <v>6</v>
      </c>
      <c r="H58" s="5" t="s">
        <v>149</v>
      </c>
      <c r="I58" s="5">
        <v>3</v>
      </c>
      <c r="J58" s="70"/>
      <c r="K58" s="70"/>
      <c r="L58" s="66">
        <f t="shared" ref="L58:L72" si="20">I58*K58</f>
        <v>0</v>
      </c>
      <c r="M58" s="70"/>
      <c r="N58" s="66"/>
    </row>
    <row r="59" spans="2:14" x14ac:dyDescent="0.25">
      <c r="B59" s="49">
        <v>5</v>
      </c>
      <c r="C59" s="9" t="s">
        <v>138</v>
      </c>
      <c r="D59" s="10" t="s">
        <v>78</v>
      </c>
      <c r="E59" s="4" t="s">
        <v>74</v>
      </c>
      <c r="F59" s="5">
        <v>1</v>
      </c>
      <c r="G59" s="5" t="s">
        <v>8</v>
      </c>
      <c r="H59" s="5" t="s">
        <v>149</v>
      </c>
      <c r="I59" s="5">
        <v>1.5</v>
      </c>
      <c r="J59" s="70"/>
      <c r="K59" s="70"/>
      <c r="L59" s="66">
        <f t="shared" si="20"/>
        <v>0</v>
      </c>
      <c r="M59" s="70"/>
      <c r="N59" s="66"/>
    </row>
    <row r="60" spans="2:14" x14ac:dyDescent="0.25">
      <c r="B60" s="49">
        <v>5</v>
      </c>
      <c r="C60" s="13" t="s">
        <v>135</v>
      </c>
      <c r="D60" s="14" t="s">
        <v>121</v>
      </c>
      <c r="E60" s="4" t="s">
        <v>64</v>
      </c>
      <c r="F60" s="5">
        <v>2</v>
      </c>
      <c r="G60" s="5" t="s">
        <v>6</v>
      </c>
      <c r="H60" s="5" t="s">
        <v>149</v>
      </c>
      <c r="I60" s="5">
        <v>3</v>
      </c>
      <c r="J60" s="70"/>
      <c r="K60" s="70"/>
      <c r="L60" s="66">
        <f t="shared" si="20"/>
        <v>0</v>
      </c>
      <c r="M60" s="70"/>
      <c r="N60" s="66"/>
    </row>
    <row r="61" spans="2:14" x14ac:dyDescent="0.25">
      <c r="B61" s="49">
        <v>5</v>
      </c>
      <c r="C61" s="17" t="s">
        <v>133</v>
      </c>
      <c r="D61" s="18" t="s">
        <v>80</v>
      </c>
      <c r="E61" s="4" t="s">
        <v>79</v>
      </c>
      <c r="F61" s="5">
        <v>2</v>
      </c>
      <c r="G61" s="5" t="s">
        <v>6</v>
      </c>
      <c r="H61" s="5" t="s">
        <v>150</v>
      </c>
      <c r="I61" s="5">
        <v>3</v>
      </c>
      <c r="J61" s="70"/>
      <c r="K61" s="70"/>
      <c r="L61" s="66">
        <f t="shared" si="20"/>
        <v>0</v>
      </c>
      <c r="M61" s="70"/>
      <c r="N61" s="66"/>
    </row>
    <row r="62" spans="2:14" x14ac:dyDescent="0.25">
      <c r="B62" s="49">
        <v>5</v>
      </c>
      <c r="C62" s="17" t="s">
        <v>133</v>
      </c>
      <c r="D62" s="18" t="s">
        <v>82</v>
      </c>
      <c r="E62" s="4" t="s">
        <v>79</v>
      </c>
      <c r="F62" s="5">
        <v>1</v>
      </c>
      <c r="G62" s="5" t="s">
        <v>8</v>
      </c>
      <c r="H62" s="5" t="s">
        <v>150</v>
      </c>
      <c r="I62" s="5">
        <v>1.5</v>
      </c>
      <c r="J62" s="70"/>
      <c r="K62" s="70"/>
      <c r="L62" s="66">
        <f t="shared" si="20"/>
        <v>0</v>
      </c>
      <c r="M62" s="70"/>
      <c r="N62" s="66"/>
    </row>
    <row r="63" spans="2:14" x14ac:dyDescent="0.25">
      <c r="B63" s="49">
        <v>5</v>
      </c>
      <c r="C63" s="17" t="s">
        <v>133</v>
      </c>
      <c r="D63" s="18" t="s">
        <v>84</v>
      </c>
      <c r="E63" s="4" t="s">
        <v>77</v>
      </c>
      <c r="F63" s="5">
        <v>2</v>
      </c>
      <c r="G63" s="5" t="s">
        <v>6</v>
      </c>
      <c r="H63" s="5" t="s">
        <v>149</v>
      </c>
      <c r="I63" s="5">
        <v>3</v>
      </c>
      <c r="J63" s="70"/>
      <c r="K63" s="70"/>
      <c r="L63" s="66">
        <f t="shared" si="20"/>
        <v>0</v>
      </c>
      <c r="M63" s="70"/>
      <c r="N63" s="66"/>
    </row>
    <row r="64" spans="2:14" x14ac:dyDescent="0.25">
      <c r="B64" s="49">
        <v>5</v>
      </c>
      <c r="C64" s="17" t="s">
        <v>133</v>
      </c>
      <c r="D64" s="18" t="s">
        <v>92</v>
      </c>
      <c r="E64" s="4" t="s">
        <v>89</v>
      </c>
      <c r="F64" s="5">
        <v>2</v>
      </c>
      <c r="G64" s="5" t="s">
        <v>6</v>
      </c>
      <c r="H64" s="5" t="s">
        <v>149</v>
      </c>
      <c r="I64" s="5">
        <v>3</v>
      </c>
      <c r="J64" s="70"/>
      <c r="K64" s="70"/>
      <c r="L64" s="66">
        <f t="shared" si="20"/>
        <v>0</v>
      </c>
      <c r="M64" s="70"/>
      <c r="N64" s="66"/>
    </row>
    <row r="65" spans="2:14" x14ac:dyDescent="0.25">
      <c r="B65" s="49">
        <v>5</v>
      </c>
      <c r="C65" s="19" t="s">
        <v>137</v>
      </c>
      <c r="D65" s="20" t="s">
        <v>73</v>
      </c>
      <c r="E65" s="4" t="s">
        <v>72</v>
      </c>
      <c r="F65" s="5">
        <v>2</v>
      </c>
      <c r="G65" s="5" t="s">
        <v>3</v>
      </c>
      <c r="H65" s="5" t="s">
        <v>150</v>
      </c>
      <c r="I65" s="5">
        <v>2</v>
      </c>
      <c r="J65" s="70"/>
      <c r="K65" s="70"/>
      <c r="L65" s="66">
        <f t="shared" si="20"/>
        <v>0</v>
      </c>
      <c r="M65" s="70"/>
      <c r="N65" s="66"/>
    </row>
    <row r="66" spans="2:14" x14ac:dyDescent="0.25">
      <c r="B66" s="49">
        <v>5</v>
      </c>
      <c r="C66" s="19" t="s">
        <v>137</v>
      </c>
      <c r="D66" s="20" t="s">
        <v>75</v>
      </c>
      <c r="E66" s="4" t="s">
        <v>70</v>
      </c>
      <c r="F66" s="5">
        <v>2</v>
      </c>
      <c r="G66" s="5" t="s">
        <v>14</v>
      </c>
      <c r="H66" s="5" t="s">
        <v>150</v>
      </c>
      <c r="I66" s="5">
        <v>3</v>
      </c>
      <c r="J66" s="70"/>
      <c r="K66" s="70"/>
      <c r="L66" s="66">
        <f t="shared" si="20"/>
        <v>0</v>
      </c>
      <c r="M66" s="70"/>
      <c r="N66" s="66"/>
    </row>
    <row r="67" spans="2:14" x14ac:dyDescent="0.25">
      <c r="B67" s="49">
        <v>5</v>
      </c>
      <c r="C67" s="21" t="s">
        <v>139</v>
      </c>
      <c r="D67" s="22" t="s">
        <v>71</v>
      </c>
      <c r="E67" s="4" t="s">
        <v>123</v>
      </c>
      <c r="F67" s="5">
        <v>2</v>
      </c>
      <c r="G67" s="5" t="s">
        <v>6</v>
      </c>
      <c r="H67" s="5" t="s">
        <v>150</v>
      </c>
      <c r="I67" s="5">
        <v>3</v>
      </c>
      <c r="J67" s="70"/>
      <c r="K67" s="70"/>
      <c r="L67" s="66">
        <f t="shared" si="20"/>
        <v>0</v>
      </c>
      <c r="M67" s="70"/>
      <c r="N67" s="66"/>
    </row>
    <row r="68" spans="2:14" x14ac:dyDescent="0.25">
      <c r="B68" s="49">
        <v>5</v>
      </c>
      <c r="C68" s="21" t="s">
        <v>139</v>
      </c>
      <c r="D68" s="22" t="s">
        <v>132</v>
      </c>
      <c r="E68" s="4" t="s">
        <v>122</v>
      </c>
      <c r="F68" s="5">
        <v>2</v>
      </c>
      <c r="G68" s="5" t="s">
        <v>85</v>
      </c>
      <c r="H68" s="5" t="s">
        <v>150</v>
      </c>
      <c r="I68" s="5">
        <v>2</v>
      </c>
      <c r="J68" s="70"/>
      <c r="K68" s="70"/>
      <c r="L68" s="66">
        <f t="shared" si="20"/>
        <v>0</v>
      </c>
      <c r="M68" s="70"/>
      <c r="N68" s="66"/>
    </row>
    <row r="69" spans="2:14" x14ac:dyDescent="0.25">
      <c r="B69" s="49">
        <v>5</v>
      </c>
      <c r="C69" s="21" t="s">
        <v>139</v>
      </c>
      <c r="D69" s="22" t="s">
        <v>88</v>
      </c>
      <c r="E69" s="4" t="s">
        <v>87</v>
      </c>
      <c r="F69" s="5">
        <v>2</v>
      </c>
      <c r="G69" s="5" t="s">
        <v>6</v>
      </c>
      <c r="H69" s="5" t="s">
        <v>150</v>
      </c>
      <c r="I69" s="5">
        <v>2</v>
      </c>
      <c r="J69" s="70"/>
      <c r="K69" s="70"/>
      <c r="L69" s="66">
        <f t="shared" si="20"/>
        <v>0</v>
      </c>
      <c r="M69" s="70"/>
      <c r="N69" s="66"/>
    </row>
    <row r="70" spans="2:14" x14ac:dyDescent="0.25">
      <c r="B70" s="49">
        <v>5</v>
      </c>
      <c r="C70" s="21" t="s">
        <v>139</v>
      </c>
      <c r="D70" s="22" t="s">
        <v>90</v>
      </c>
      <c r="E70" s="4" t="s">
        <v>81</v>
      </c>
      <c r="F70" s="5">
        <v>1</v>
      </c>
      <c r="G70" s="5" t="s">
        <v>8</v>
      </c>
      <c r="H70" s="5" t="s">
        <v>150</v>
      </c>
      <c r="I70" s="5">
        <v>1</v>
      </c>
      <c r="J70" s="70"/>
      <c r="K70" s="70"/>
      <c r="L70" s="66">
        <f t="shared" si="20"/>
        <v>0</v>
      </c>
      <c r="M70" s="70"/>
      <c r="N70" s="66"/>
    </row>
    <row r="71" spans="2:14" x14ac:dyDescent="0.25">
      <c r="B71" s="49">
        <v>5</v>
      </c>
      <c r="C71" s="21" t="s">
        <v>139</v>
      </c>
      <c r="D71" s="22" t="s">
        <v>124</v>
      </c>
      <c r="E71" s="4" t="s">
        <v>86</v>
      </c>
      <c r="F71" s="5">
        <v>2</v>
      </c>
      <c r="G71" s="5" t="s">
        <v>6</v>
      </c>
      <c r="H71" s="5" t="s">
        <v>150</v>
      </c>
      <c r="I71" s="5">
        <v>2.5</v>
      </c>
      <c r="J71" s="70"/>
      <c r="K71" s="70"/>
      <c r="L71" s="66">
        <f t="shared" si="20"/>
        <v>0</v>
      </c>
      <c r="M71" s="70"/>
      <c r="N71" s="66"/>
    </row>
    <row r="72" spans="2:14" x14ac:dyDescent="0.25">
      <c r="B72" s="49">
        <v>5</v>
      </c>
      <c r="C72" s="23" t="s">
        <v>140</v>
      </c>
      <c r="D72" s="24" t="s">
        <v>125</v>
      </c>
      <c r="E72" s="4" t="s">
        <v>99</v>
      </c>
      <c r="F72" s="5">
        <v>1</v>
      </c>
      <c r="G72" s="5" t="s">
        <v>68</v>
      </c>
      <c r="H72" s="5" t="s">
        <v>149</v>
      </c>
      <c r="I72" s="5">
        <v>2</v>
      </c>
      <c r="J72" s="70"/>
      <c r="K72" s="70"/>
      <c r="L72" s="66">
        <f t="shared" si="20"/>
        <v>0</v>
      </c>
      <c r="M72" s="70"/>
      <c r="N72" s="66"/>
    </row>
    <row r="73" spans="2:14" x14ac:dyDescent="0.25">
      <c r="B73" s="51">
        <v>5.0999999999999996</v>
      </c>
      <c r="C73" s="55"/>
      <c r="D73" s="56"/>
      <c r="E73" s="53"/>
      <c r="F73" s="54"/>
      <c r="G73" s="54"/>
      <c r="H73" s="54"/>
      <c r="I73" s="54"/>
      <c r="J73" s="54"/>
      <c r="K73" s="54"/>
      <c r="L73" s="70"/>
      <c r="M73" s="70"/>
      <c r="N73" s="70"/>
    </row>
    <row r="74" spans="2:14" x14ac:dyDescent="0.25">
      <c r="B74" s="50">
        <v>6</v>
      </c>
      <c r="C74" s="11" t="s">
        <v>134</v>
      </c>
      <c r="D74" s="12" t="s">
        <v>95</v>
      </c>
      <c r="E74" s="4" t="s">
        <v>93</v>
      </c>
      <c r="F74" s="5">
        <v>2</v>
      </c>
      <c r="G74" s="5" t="s">
        <v>6</v>
      </c>
      <c r="H74" s="5" t="s">
        <v>149</v>
      </c>
      <c r="I74" s="5">
        <v>3</v>
      </c>
      <c r="J74" s="70"/>
      <c r="K74" s="70"/>
      <c r="L74" s="66">
        <f t="shared" ref="L74:L81" si="21">I74*K74</f>
        <v>0</v>
      </c>
      <c r="M74" s="70"/>
      <c r="N74" s="66"/>
    </row>
    <row r="75" spans="2:14" x14ac:dyDescent="0.25">
      <c r="B75" s="50">
        <v>6</v>
      </c>
      <c r="C75" s="11" t="s">
        <v>134</v>
      </c>
      <c r="D75" s="12" t="s">
        <v>97</v>
      </c>
      <c r="E75" s="4" t="s">
        <v>93</v>
      </c>
      <c r="F75" s="5">
        <v>1</v>
      </c>
      <c r="G75" s="5" t="s">
        <v>8</v>
      </c>
      <c r="H75" s="5" t="s">
        <v>149</v>
      </c>
      <c r="I75" s="5">
        <v>1.5</v>
      </c>
      <c r="J75" s="70"/>
      <c r="K75" s="70"/>
      <c r="L75" s="66">
        <f t="shared" si="21"/>
        <v>0</v>
      </c>
      <c r="M75" s="70"/>
      <c r="N75" s="66"/>
    </row>
    <row r="76" spans="2:14" x14ac:dyDescent="0.25">
      <c r="B76" s="50">
        <v>6</v>
      </c>
      <c r="C76" s="13" t="s">
        <v>135</v>
      </c>
      <c r="D76" s="14" t="s">
        <v>98</v>
      </c>
      <c r="E76" s="4" t="s">
        <v>96</v>
      </c>
      <c r="F76" s="5">
        <v>3</v>
      </c>
      <c r="G76" s="5" t="s">
        <v>6</v>
      </c>
      <c r="H76" s="5" t="s">
        <v>149</v>
      </c>
      <c r="I76" s="5">
        <v>4.5</v>
      </c>
      <c r="J76" s="70"/>
      <c r="K76" s="70"/>
      <c r="L76" s="66">
        <f t="shared" si="21"/>
        <v>0</v>
      </c>
      <c r="M76" s="70"/>
      <c r="N76" s="66"/>
    </row>
    <row r="77" spans="2:14" x14ac:dyDescent="0.25">
      <c r="B77" s="50">
        <v>6</v>
      </c>
      <c r="C77" s="13" t="s">
        <v>135</v>
      </c>
      <c r="D77" s="14" t="s">
        <v>100</v>
      </c>
      <c r="E77" s="4" t="s">
        <v>96</v>
      </c>
      <c r="F77" s="5">
        <v>2</v>
      </c>
      <c r="G77" s="5" t="s">
        <v>8</v>
      </c>
      <c r="H77" s="5" t="s">
        <v>149</v>
      </c>
      <c r="I77" s="5">
        <v>2.5</v>
      </c>
      <c r="J77" s="70"/>
      <c r="K77" s="70"/>
      <c r="L77" s="66">
        <f t="shared" si="21"/>
        <v>0</v>
      </c>
      <c r="M77" s="70"/>
      <c r="N77" s="66"/>
    </row>
    <row r="78" spans="2:14" x14ac:dyDescent="0.25">
      <c r="B78" s="50">
        <v>6</v>
      </c>
      <c r="C78" s="17" t="s">
        <v>133</v>
      </c>
      <c r="D78" s="18" t="s">
        <v>94</v>
      </c>
      <c r="E78" s="4" t="s">
        <v>91</v>
      </c>
      <c r="F78" s="5">
        <v>2</v>
      </c>
      <c r="G78" s="5" t="s">
        <v>14</v>
      </c>
      <c r="H78" s="5" t="s">
        <v>149</v>
      </c>
      <c r="I78" s="5">
        <v>2</v>
      </c>
      <c r="J78" s="70"/>
      <c r="K78" s="70"/>
      <c r="L78" s="66">
        <f t="shared" si="21"/>
        <v>0</v>
      </c>
      <c r="M78" s="70"/>
      <c r="N78" s="66"/>
    </row>
    <row r="79" spans="2:14" x14ac:dyDescent="0.25">
      <c r="B79" s="50">
        <v>6</v>
      </c>
      <c r="C79" s="21" t="s">
        <v>139</v>
      </c>
      <c r="D79" s="22" t="s">
        <v>126</v>
      </c>
      <c r="E79" s="4" t="s">
        <v>83</v>
      </c>
      <c r="F79" s="5">
        <v>1</v>
      </c>
      <c r="G79" s="5" t="s">
        <v>8</v>
      </c>
      <c r="H79" s="5" t="s">
        <v>150</v>
      </c>
      <c r="I79" s="5">
        <v>1</v>
      </c>
      <c r="J79" s="70"/>
      <c r="K79" s="70"/>
      <c r="L79" s="66">
        <f t="shared" si="21"/>
        <v>0</v>
      </c>
      <c r="M79" s="70"/>
      <c r="N79" s="66"/>
    </row>
    <row r="80" spans="2:14" x14ac:dyDescent="0.25">
      <c r="B80" s="50">
        <v>6</v>
      </c>
      <c r="C80" s="21" t="s">
        <v>139</v>
      </c>
      <c r="D80" s="22" t="s">
        <v>127</v>
      </c>
      <c r="E80" s="4" t="s">
        <v>128</v>
      </c>
      <c r="F80" s="5">
        <v>2</v>
      </c>
      <c r="G80" s="5" t="s">
        <v>85</v>
      </c>
      <c r="H80" s="5" t="s">
        <v>150</v>
      </c>
      <c r="I80" s="5">
        <v>2</v>
      </c>
      <c r="J80" s="70"/>
      <c r="K80" s="70"/>
      <c r="L80" s="66">
        <f t="shared" si="21"/>
        <v>0</v>
      </c>
      <c r="M80" s="70"/>
      <c r="N80" s="66"/>
    </row>
    <row r="81" spans="2:14" x14ac:dyDescent="0.25">
      <c r="B81" s="50">
        <v>6</v>
      </c>
      <c r="C81" s="23" t="s">
        <v>140</v>
      </c>
      <c r="D81" s="24" t="s">
        <v>130</v>
      </c>
      <c r="E81" s="4" t="s">
        <v>129</v>
      </c>
      <c r="F81" s="5">
        <v>3</v>
      </c>
      <c r="G81" s="5" t="s">
        <v>68</v>
      </c>
      <c r="H81" s="5" t="s">
        <v>151</v>
      </c>
      <c r="I81" s="5">
        <v>8</v>
      </c>
      <c r="J81" s="70"/>
      <c r="K81" s="70"/>
      <c r="L81" s="66">
        <f t="shared" si="21"/>
        <v>0</v>
      </c>
      <c r="M81" s="70"/>
      <c r="N81" s="66"/>
    </row>
    <row r="82" spans="2:14" x14ac:dyDescent="0.25">
      <c r="B82" s="61"/>
      <c r="C82" s="51" t="s">
        <v>168</v>
      </c>
      <c r="D82" s="52"/>
      <c r="E82" s="57"/>
      <c r="F82" s="54"/>
      <c r="G82" s="54"/>
      <c r="H82" s="54"/>
      <c r="I82" s="54"/>
      <c r="J82" s="54"/>
      <c r="K82" s="54"/>
      <c r="L82" s="70"/>
      <c r="M82" s="70"/>
      <c r="N82" s="70"/>
    </row>
    <row r="83" spans="2:14" x14ac:dyDescent="0.25">
      <c r="B83" s="58"/>
      <c r="C83" s="51" t="s">
        <v>169</v>
      </c>
      <c r="D83" s="52"/>
      <c r="E83" s="53"/>
      <c r="F83" s="54"/>
      <c r="G83" s="54"/>
      <c r="H83" s="54"/>
      <c r="I83" s="54"/>
      <c r="J83" s="54"/>
      <c r="K83" s="54"/>
      <c r="L83" s="70"/>
      <c r="M83" s="70"/>
      <c r="N83" s="70"/>
    </row>
    <row r="84" spans="2:14" x14ac:dyDescent="0.25">
      <c r="B84" s="58"/>
      <c r="C84" s="51" t="s">
        <v>170</v>
      </c>
      <c r="D84" s="52"/>
      <c r="E84" s="53"/>
      <c r="F84" s="54"/>
      <c r="G84" s="54"/>
      <c r="H84" s="54"/>
      <c r="I84" s="54"/>
      <c r="J84" s="54"/>
      <c r="K84" s="54"/>
      <c r="L84" s="70"/>
      <c r="M84" s="70"/>
      <c r="N84" s="70"/>
    </row>
    <row r="85" spans="2:14" x14ac:dyDescent="0.25">
      <c r="B85" s="58"/>
      <c r="C85" s="51" t="s">
        <v>171</v>
      </c>
      <c r="D85" s="52"/>
      <c r="E85" s="53"/>
      <c r="F85" s="54"/>
      <c r="G85" s="54"/>
      <c r="H85" s="54"/>
      <c r="I85" s="54"/>
      <c r="J85" s="54"/>
      <c r="K85" s="54"/>
      <c r="L85" s="70"/>
      <c r="M85" s="70"/>
      <c r="N85" s="70"/>
    </row>
    <row r="86" spans="2:14" x14ac:dyDescent="0.25">
      <c r="B86" s="58"/>
      <c r="C86" s="51" t="s">
        <v>172</v>
      </c>
      <c r="D86" s="52"/>
      <c r="E86" s="53"/>
      <c r="F86" s="54"/>
      <c r="G86" s="54"/>
      <c r="H86" s="54"/>
      <c r="I86" s="54"/>
      <c r="J86" s="54"/>
      <c r="K86" s="54"/>
      <c r="L86" s="70"/>
      <c r="M86" s="70"/>
      <c r="N86" s="70"/>
    </row>
    <row r="87" spans="2:14" x14ac:dyDescent="0.25">
      <c r="B87" s="58"/>
      <c r="C87" s="51" t="s">
        <v>173</v>
      </c>
      <c r="D87" s="52"/>
      <c r="E87" s="53"/>
      <c r="F87" s="54"/>
      <c r="G87" s="54"/>
      <c r="H87" s="54"/>
      <c r="I87" s="54"/>
      <c r="J87" s="54"/>
      <c r="K87" s="54"/>
      <c r="L87" s="70"/>
      <c r="M87" s="70"/>
      <c r="N87" s="70"/>
    </row>
    <row r="88" spans="2:14" x14ac:dyDescent="0.25">
      <c r="B88" s="58"/>
      <c r="C88" s="51" t="s">
        <v>174</v>
      </c>
      <c r="D88" s="52"/>
      <c r="E88" s="53"/>
      <c r="F88" s="54"/>
      <c r="G88" s="54"/>
      <c r="H88" s="54"/>
      <c r="I88" s="54"/>
      <c r="J88" s="54"/>
      <c r="K88" s="54"/>
      <c r="L88" s="70"/>
      <c r="M88" s="70"/>
      <c r="N88" s="70"/>
    </row>
    <row r="94" spans="2:14" ht="26.25" x14ac:dyDescent="0.4">
      <c r="B94" s="97"/>
      <c r="C94" s="96"/>
      <c r="D94" s="96"/>
      <c r="E94" s="146" t="s">
        <v>152</v>
      </c>
      <c r="F94" s="147"/>
      <c r="G94" s="147"/>
      <c r="H94" s="147"/>
      <c r="I94" s="147"/>
      <c r="J94" s="147"/>
      <c r="K94" s="147"/>
      <c r="L94" s="147"/>
      <c r="M94" s="147"/>
      <c r="N94" s="147"/>
    </row>
    <row r="95" spans="2:14" x14ac:dyDescent="0.25">
      <c r="B95" s="98"/>
      <c r="C95" s="99"/>
      <c r="D95" s="99"/>
      <c r="E95" s="42" t="s">
        <v>1</v>
      </c>
      <c r="F95" s="43" t="s">
        <v>141</v>
      </c>
      <c r="G95" s="43" t="s">
        <v>142</v>
      </c>
      <c r="H95" s="43" t="s">
        <v>143</v>
      </c>
      <c r="I95" s="43" t="s">
        <v>2</v>
      </c>
      <c r="J95" s="43" t="s">
        <v>144</v>
      </c>
      <c r="K95" s="43" t="s">
        <v>145</v>
      </c>
      <c r="L95" s="43" t="s">
        <v>146</v>
      </c>
      <c r="M95" s="43" t="s">
        <v>148</v>
      </c>
      <c r="N95" s="43" t="s">
        <v>147</v>
      </c>
    </row>
    <row r="96" spans="2:14" x14ac:dyDescent="0.25">
      <c r="B96" s="68"/>
      <c r="C96" s="68"/>
      <c r="D96" s="69"/>
      <c r="E96" s="44" t="s">
        <v>175</v>
      </c>
      <c r="F96" s="100">
        <v>3</v>
      </c>
      <c r="G96" s="100" t="s">
        <v>8</v>
      </c>
      <c r="H96" s="100" t="s">
        <v>176</v>
      </c>
      <c r="I96" s="100">
        <v>2</v>
      </c>
      <c r="J96" s="54">
        <v>1</v>
      </c>
      <c r="K96" s="54">
        <v>3</v>
      </c>
      <c r="L96" s="100">
        <f t="shared" ref="L96:L106" si="22">I96*K96</f>
        <v>6</v>
      </c>
      <c r="M96" s="54" t="s">
        <v>181</v>
      </c>
      <c r="N96" s="100"/>
    </row>
    <row r="97" spans="2:14" x14ac:dyDescent="0.25">
      <c r="B97" s="68"/>
      <c r="C97" s="68"/>
      <c r="D97" s="69"/>
      <c r="E97" s="44"/>
      <c r="F97" s="100"/>
      <c r="G97" s="100"/>
      <c r="H97" s="100"/>
      <c r="I97" s="100"/>
      <c r="J97" s="54"/>
      <c r="K97" s="54"/>
      <c r="L97" s="100">
        <f t="shared" si="22"/>
        <v>0</v>
      </c>
      <c r="M97" s="54"/>
      <c r="N97" s="100"/>
    </row>
    <row r="98" spans="2:14" x14ac:dyDescent="0.25">
      <c r="B98" s="68"/>
      <c r="C98" s="68"/>
      <c r="D98" s="69"/>
      <c r="E98" s="44"/>
      <c r="F98" s="100"/>
      <c r="G98" s="100"/>
      <c r="H98" s="100"/>
      <c r="I98" s="100"/>
      <c r="J98" s="54"/>
      <c r="K98" s="54"/>
      <c r="L98" s="100">
        <f t="shared" si="22"/>
        <v>0</v>
      </c>
      <c r="M98" s="54"/>
      <c r="N98" s="100"/>
    </row>
    <row r="99" spans="2:14" x14ac:dyDescent="0.25">
      <c r="B99" s="68"/>
      <c r="C99" s="68"/>
      <c r="D99" s="69"/>
      <c r="E99" s="44"/>
      <c r="F99" s="100"/>
      <c r="G99" s="100"/>
      <c r="H99" s="100"/>
      <c r="I99" s="100"/>
      <c r="J99" s="54"/>
      <c r="K99" s="54"/>
      <c r="L99" s="100">
        <f t="shared" si="22"/>
        <v>0</v>
      </c>
      <c r="M99" s="54"/>
      <c r="N99" s="100"/>
    </row>
    <row r="100" spans="2:14" x14ac:dyDescent="0.25">
      <c r="B100" s="68"/>
      <c r="C100" s="68"/>
      <c r="D100" s="69"/>
      <c r="E100" s="44"/>
      <c r="F100" s="100"/>
      <c r="G100" s="100"/>
      <c r="H100" s="100"/>
      <c r="I100" s="100"/>
      <c r="J100" s="54"/>
      <c r="K100" s="54"/>
      <c r="L100" s="100">
        <f t="shared" si="22"/>
        <v>0</v>
      </c>
      <c r="M100" s="54"/>
      <c r="N100" s="100"/>
    </row>
    <row r="101" spans="2:14" x14ac:dyDescent="0.25">
      <c r="B101" s="68"/>
      <c r="C101" s="68"/>
      <c r="D101" s="69"/>
      <c r="E101" s="44"/>
      <c r="F101" s="100"/>
      <c r="G101" s="100"/>
      <c r="H101" s="100"/>
      <c r="I101" s="100"/>
      <c r="J101" s="54"/>
      <c r="K101" s="54"/>
      <c r="L101" s="100">
        <f t="shared" si="22"/>
        <v>0</v>
      </c>
      <c r="M101" s="54"/>
      <c r="N101" s="100"/>
    </row>
    <row r="102" spans="2:14" x14ac:dyDescent="0.25">
      <c r="B102" s="68"/>
      <c r="C102" s="68"/>
      <c r="D102" s="69"/>
      <c r="E102" s="44"/>
      <c r="F102" s="100"/>
      <c r="G102" s="100"/>
      <c r="H102" s="100"/>
      <c r="I102" s="100"/>
      <c r="J102" s="54"/>
      <c r="K102" s="54"/>
      <c r="L102" s="100">
        <f t="shared" si="22"/>
        <v>0</v>
      </c>
      <c r="M102" s="54"/>
      <c r="N102" s="100"/>
    </row>
    <row r="103" spans="2:14" x14ac:dyDescent="0.25">
      <c r="B103" s="68"/>
      <c r="C103" s="68"/>
      <c r="D103" s="69"/>
      <c r="E103" s="44"/>
      <c r="F103" s="100"/>
      <c r="G103" s="100"/>
      <c r="H103" s="100"/>
      <c r="I103" s="100"/>
      <c r="J103" s="54"/>
      <c r="K103" s="54"/>
      <c r="L103" s="100">
        <f t="shared" si="22"/>
        <v>0</v>
      </c>
      <c r="M103" s="54"/>
      <c r="N103" s="100"/>
    </row>
    <row r="104" spans="2:14" x14ac:dyDescent="0.25">
      <c r="B104" s="68"/>
      <c r="C104" s="68"/>
      <c r="D104" s="69"/>
      <c r="E104" s="44"/>
      <c r="F104" s="100"/>
      <c r="G104" s="100"/>
      <c r="H104" s="100"/>
      <c r="I104" s="100"/>
      <c r="J104" s="54"/>
      <c r="K104" s="54"/>
      <c r="L104" s="100">
        <f t="shared" si="22"/>
        <v>0</v>
      </c>
      <c r="M104" s="54"/>
      <c r="N104" s="100"/>
    </row>
    <row r="105" spans="2:14" x14ac:dyDescent="0.25">
      <c r="B105" s="68"/>
      <c r="C105" s="68"/>
      <c r="D105" s="69"/>
      <c r="E105" s="44"/>
      <c r="F105" s="100"/>
      <c r="G105" s="100"/>
      <c r="H105" s="100"/>
      <c r="I105" s="100"/>
      <c r="J105" s="54"/>
      <c r="K105" s="54"/>
      <c r="L105" s="100">
        <f t="shared" si="22"/>
        <v>0</v>
      </c>
      <c r="M105" s="54"/>
      <c r="N105" s="100"/>
    </row>
    <row r="106" spans="2:14" x14ac:dyDescent="0.25">
      <c r="B106" s="68"/>
      <c r="C106" s="68"/>
      <c r="D106" s="69"/>
      <c r="E106" s="44"/>
      <c r="F106" s="100"/>
      <c r="G106" s="100"/>
      <c r="H106" s="100"/>
      <c r="I106" s="100"/>
      <c r="J106" s="54"/>
      <c r="K106" s="54"/>
      <c r="L106" s="100">
        <f t="shared" si="22"/>
        <v>0</v>
      </c>
      <c r="M106" s="54"/>
      <c r="N106" s="100"/>
    </row>
    <row r="109" spans="2:14" x14ac:dyDescent="0.25">
      <c r="J109" s="6"/>
    </row>
    <row r="110" spans="2:14" x14ac:dyDescent="0.25">
      <c r="J110" s="6"/>
    </row>
  </sheetData>
  <autoFilter ref="B9:N88" xr:uid="{00000000-0009-0000-0000-000000000000}">
    <sortState xmlns:xlrd2="http://schemas.microsoft.com/office/spreadsheetml/2017/richdata2" ref="B10:N88">
      <sortCondition ref="B9:B88"/>
    </sortState>
  </autoFilter>
  <mergeCells count="20">
    <mergeCell ref="B7:N7"/>
    <mergeCell ref="S14:U14"/>
    <mergeCell ref="Z26:AA26"/>
    <mergeCell ref="Z27:AA27"/>
    <mergeCell ref="E94:N94"/>
    <mergeCell ref="V14:X14"/>
    <mergeCell ref="S26:U26"/>
    <mergeCell ref="V26:X26"/>
    <mergeCell ref="S10:U10"/>
    <mergeCell ref="V10:X10"/>
    <mergeCell ref="S4:S5"/>
    <mergeCell ref="T4:T5"/>
    <mergeCell ref="Q2:Q3"/>
    <mergeCell ref="Q10:Q11"/>
    <mergeCell ref="Q7:X7"/>
    <mergeCell ref="C1:N1"/>
    <mergeCell ref="A1:B1"/>
    <mergeCell ref="D3:E4"/>
    <mergeCell ref="Q4:Q5"/>
    <mergeCell ref="R4:R5"/>
  </mergeCells>
  <conditionalFormatting sqref="D3:E4">
    <cfRule type="expression" dxfId="1" priority="113">
      <formula>$V$12&lt;&gt;$W$12</formula>
    </cfRule>
    <cfRule type="expression" dxfId="0" priority="114">
      <formula>$V$12=$W$12</formula>
    </cfRule>
  </conditionalFormatting>
  <hyperlinks>
    <hyperlink ref="E42" r:id="rId1" xr:uid="{00000000-0004-0000-0000-000000000000}"/>
    <hyperlink ref="E40" r:id="rId2" display="Elektroakustik (TU Graz)" xr:uid="{00000000-0004-0000-0000-000001000000}"/>
    <hyperlink ref="E41" r:id="rId3" display="Elektroakustik (TU Graz)" xr:uid="{00000000-0004-0000-0000-000002000000}"/>
    <hyperlink ref="E43" r:id="rId4" display="Gehörschulung TI 01 3)" xr:uid="{00000000-0004-0000-0000-000003000000}"/>
    <hyperlink ref="E52" r:id="rId5" xr:uid="{00000000-0004-0000-0000-000004000000}"/>
    <hyperlink ref="E53" r:id="rId6" xr:uid="{00000000-0004-0000-0000-000005000000}"/>
    <hyperlink ref="E48" r:id="rId7" xr:uid="{00000000-0004-0000-0000-000006000000}"/>
    <hyperlink ref="E49" r:id="rId8" xr:uid="{00000000-0004-0000-0000-000007000000}"/>
    <hyperlink ref="E50" r:id="rId9" xr:uid="{00000000-0004-0000-0000-000008000000}"/>
    <hyperlink ref="E56" r:id="rId10" xr:uid="{00000000-0004-0000-0000-000009000000}"/>
    <hyperlink ref="E60" r:id="rId11" xr:uid="{00000000-0004-0000-0000-00000A000000}"/>
    <hyperlink ref="E66" r:id="rId12" xr:uid="{00000000-0004-0000-0000-00000B000000}"/>
    <hyperlink ref="E65" r:id="rId13" xr:uid="{00000000-0004-0000-0000-00000C000000}"/>
    <hyperlink ref="E58" r:id="rId14" xr:uid="{00000000-0004-0000-0000-00000D000000}"/>
    <hyperlink ref="E59" r:id="rId15" xr:uid="{00000000-0004-0000-0000-00000E000000}"/>
    <hyperlink ref="E61" r:id="rId16" xr:uid="{00000000-0004-0000-0000-00000F000000}"/>
    <hyperlink ref="E62" r:id="rId17" xr:uid="{00000000-0004-0000-0000-000010000000}"/>
    <hyperlink ref="E70" r:id="rId18" xr:uid="{00000000-0004-0000-0000-000011000000}"/>
    <hyperlink ref="E71" r:id="rId19" xr:uid="{00000000-0004-0000-0000-000012000000}"/>
    <hyperlink ref="E69" r:id="rId20" xr:uid="{00000000-0004-0000-0000-000013000000}"/>
    <hyperlink ref="E64" r:id="rId21" xr:uid="{00000000-0004-0000-0000-000014000000}"/>
    <hyperlink ref="E79" r:id="rId22" xr:uid="{00000000-0004-0000-0000-000015000000}"/>
    <hyperlink ref="E78" r:id="rId23" xr:uid="{00000000-0004-0000-0000-000016000000}"/>
    <hyperlink ref="E74" r:id="rId24" xr:uid="{00000000-0004-0000-0000-000017000000}"/>
    <hyperlink ref="E75" r:id="rId25" xr:uid="{00000000-0004-0000-0000-000018000000}"/>
    <hyperlink ref="E76" r:id="rId26" xr:uid="{00000000-0004-0000-0000-000019000000}"/>
    <hyperlink ref="E77" r:id="rId27" xr:uid="{00000000-0004-0000-0000-00001A000000}"/>
    <hyperlink ref="E72" r:id="rId28" xr:uid="{00000000-0004-0000-0000-00001B000000}"/>
    <hyperlink ref="E54" r:id="rId29" display="Gehörschulung TI 01 3)" xr:uid="{00000000-0004-0000-0000-00001C000000}"/>
  </hyperlinks>
  <pageMargins left="0.7" right="0.7" top="0.75" bottom="0.75" header="0.3" footer="0.3"/>
  <pageSetup paperSize="9" orientation="portrait" horizontalDpi="0" verticalDpi="0"/>
  <drawing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4"/>
  <sheetViews>
    <sheetView showGridLines="0" tabSelected="1" zoomScale="125" workbookViewId="0"/>
  </sheetViews>
  <sheetFormatPr baseColWidth="10" defaultColWidth="10.875" defaultRowHeight="15.75" x14ac:dyDescent="0.25"/>
  <cols>
    <col min="1" max="1" width="9.5" style="101" customWidth="1"/>
    <col min="2" max="2" width="98" style="103" customWidth="1"/>
    <col min="3" max="3" width="8.125" style="101" customWidth="1"/>
    <col min="4" max="10" width="10.875" style="101"/>
    <col min="11" max="11" width="10.875" style="102"/>
    <col min="12" max="16384" width="10.875" style="101"/>
  </cols>
  <sheetData>
    <row r="1" spans="1:17" ht="30" customHeight="1" thickBot="1" x14ac:dyDescent="0.45">
      <c r="A1" s="114" t="str">
        <f>Fächer!A1</f>
        <v>v 2.0 03.02.2020</v>
      </c>
      <c r="B1" s="113" t="s">
        <v>196</v>
      </c>
      <c r="C1" s="112"/>
      <c r="D1" s="111"/>
      <c r="E1" s="111"/>
      <c r="F1" s="64"/>
      <c r="G1" s="64"/>
      <c r="H1" s="64"/>
      <c r="I1" s="64"/>
      <c r="J1" s="1"/>
    </row>
    <row r="2" spans="1:17" x14ac:dyDescent="0.25">
      <c r="B2" s="104" t="s">
        <v>219</v>
      </c>
      <c r="C2" s="106"/>
      <c r="D2" s="62"/>
      <c r="E2" s="62"/>
      <c r="F2" s="62"/>
      <c r="G2" s="62"/>
      <c r="H2" s="62"/>
      <c r="I2" s="62"/>
      <c r="J2" s="62"/>
      <c r="K2" s="106"/>
      <c r="L2" s="62"/>
      <c r="M2" s="62"/>
      <c r="N2" s="62"/>
      <c r="O2" s="62"/>
      <c r="P2" s="62"/>
      <c r="Q2" s="62"/>
    </row>
    <row r="3" spans="1:17" x14ac:dyDescent="0.25">
      <c r="A3" s="62"/>
      <c r="B3" s="104" t="s">
        <v>195</v>
      </c>
      <c r="C3" s="62"/>
      <c r="D3" s="62"/>
      <c r="E3" s="62"/>
      <c r="F3" s="62"/>
      <c r="G3" s="62"/>
      <c r="H3" s="62"/>
      <c r="I3" s="62"/>
      <c r="J3" s="62"/>
      <c r="K3" s="106"/>
      <c r="L3" s="62"/>
      <c r="M3" s="62"/>
      <c r="N3" s="62"/>
      <c r="O3" s="62"/>
      <c r="P3" s="62"/>
      <c r="Q3" s="62"/>
    </row>
    <row r="4" spans="1:17" x14ac:dyDescent="0.25">
      <c r="A4" s="62"/>
      <c r="B4" s="104" t="s">
        <v>218</v>
      </c>
      <c r="C4" s="62"/>
      <c r="D4" s="62"/>
      <c r="E4" s="62"/>
      <c r="F4" s="62"/>
      <c r="G4" s="62"/>
      <c r="H4" s="62"/>
      <c r="I4" s="62"/>
      <c r="J4" s="62"/>
      <c r="K4" s="106"/>
      <c r="L4" s="62"/>
      <c r="M4" s="62"/>
      <c r="N4" s="62"/>
      <c r="O4" s="62"/>
      <c r="P4" s="62"/>
      <c r="Q4" s="62"/>
    </row>
    <row r="5" spans="1:17" ht="14.1" customHeight="1" x14ac:dyDescent="0.25">
      <c r="A5" s="62"/>
      <c r="B5" s="121" t="str">
        <f>CONCATENATE("Sheet Version: ",A1)</f>
        <v>Sheet Version: v 2.0 03.02.2020</v>
      </c>
      <c r="C5" s="62"/>
      <c r="D5" s="62"/>
      <c r="E5" s="108"/>
      <c r="F5" s="62"/>
      <c r="G5" s="62"/>
      <c r="H5" s="62"/>
      <c r="I5" s="62"/>
      <c r="J5" s="62"/>
      <c r="K5" s="106"/>
      <c r="L5" s="62"/>
      <c r="M5" s="62"/>
      <c r="N5" s="62"/>
      <c r="O5" s="62"/>
      <c r="P5" s="62"/>
      <c r="Q5" s="62"/>
    </row>
    <row r="6" spans="1:17" ht="9.9499999999999993" customHeight="1" x14ac:dyDescent="0.25">
      <c r="A6" s="62"/>
      <c r="B6" s="110"/>
      <c r="C6" s="62"/>
      <c r="D6" s="62"/>
      <c r="E6" s="108"/>
      <c r="F6" s="62"/>
      <c r="G6" s="62"/>
      <c r="H6" s="62"/>
      <c r="I6" s="62"/>
      <c r="J6" s="62"/>
      <c r="K6" s="106"/>
      <c r="L6" s="62"/>
      <c r="M6" s="62"/>
      <c r="N6" s="62"/>
      <c r="O6" s="62"/>
      <c r="P6" s="62"/>
      <c r="Q6" s="62"/>
    </row>
    <row r="7" spans="1:17" ht="9.9499999999999993" customHeight="1" x14ac:dyDescent="0.25">
      <c r="A7" s="62"/>
      <c r="B7" s="109"/>
      <c r="C7" s="62"/>
      <c r="D7" s="62"/>
      <c r="E7" s="108"/>
      <c r="F7" s="62"/>
      <c r="G7" s="62"/>
      <c r="H7" s="62"/>
      <c r="I7" s="62"/>
      <c r="J7" s="62"/>
      <c r="K7" s="106"/>
      <c r="L7" s="62"/>
      <c r="M7" s="62"/>
      <c r="N7" s="62"/>
      <c r="O7" s="62"/>
      <c r="P7" s="62"/>
      <c r="Q7" s="62"/>
    </row>
    <row r="8" spans="1:17" x14ac:dyDescent="0.25">
      <c r="A8" s="62"/>
      <c r="B8" s="104" t="s">
        <v>194</v>
      </c>
      <c r="C8" s="62"/>
      <c r="D8" s="62"/>
      <c r="E8" s="62"/>
      <c r="F8" s="62"/>
      <c r="G8" s="62"/>
      <c r="H8" s="62"/>
      <c r="I8" s="62"/>
      <c r="J8" s="62"/>
      <c r="K8" s="106"/>
      <c r="L8" s="62"/>
      <c r="M8" s="62"/>
      <c r="N8" s="62"/>
      <c r="O8" s="62"/>
      <c r="P8" s="62"/>
      <c r="Q8" s="62"/>
    </row>
    <row r="9" spans="1:17" ht="35.1" customHeight="1" x14ac:dyDescent="0.25">
      <c r="A9" s="62"/>
      <c r="B9" s="120" t="s">
        <v>197</v>
      </c>
      <c r="C9" s="62"/>
      <c r="D9" s="62"/>
      <c r="E9" s="62"/>
      <c r="F9" s="62"/>
      <c r="G9" s="62"/>
      <c r="H9" s="62"/>
      <c r="I9" s="62"/>
      <c r="J9" s="62"/>
      <c r="K9" s="106"/>
      <c r="L9" s="62"/>
      <c r="M9" s="62"/>
      <c r="N9" s="62"/>
      <c r="O9" s="62"/>
      <c r="P9" s="62"/>
      <c r="Q9" s="62"/>
    </row>
    <row r="10" spans="1:17" x14ac:dyDescent="0.25">
      <c r="A10" s="62"/>
      <c r="B10" s="104"/>
      <c r="C10" s="62"/>
      <c r="D10" s="62"/>
      <c r="E10" s="62"/>
      <c r="F10" s="62"/>
      <c r="G10" s="62"/>
      <c r="H10" s="62"/>
      <c r="I10" s="62"/>
      <c r="J10" s="62"/>
      <c r="K10" s="106"/>
      <c r="L10" s="62"/>
      <c r="M10" s="62"/>
      <c r="N10" s="62"/>
      <c r="O10" s="62"/>
      <c r="P10" s="62"/>
      <c r="Q10" s="62"/>
    </row>
    <row r="11" spans="1:17" x14ac:dyDescent="0.25">
      <c r="A11" s="62"/>
      <c r="B11" s="107" t="s">
        <v>193</v>
      </c>
      <c r="C11" s="62"/>
      <c r="D11" s="62"/>
      <c r="E11" s="62"/>
      <c r="F11" s="62"/>
      <c r="G11" s="62"/>
      <c r="H11" s="62"/>
      <c r="I11" s="62"/>
      <c r="J11" s="62"/>
      <c r="K11" s="106"/>
      <c r="L11" s="62"/>
      <c r="M11" s="62"/>
      <c r="N11" s="62"/>
      <c r="O11" s="62"/>
      <c r="P11" s="62"/>
      <c r="Q11" s="62"/>
    </row>
    <row r="12" spans="1:17" x14ac:dyDescent="0.25">
      <c r="A12" s="62"/>
      <c r="B12" s="105" t="s">
        <v>198</v>
      </c>
      <c r="C12" s="62"/>
      <c r="D12" s="62"/>
      <c r="E12" s="62"/>
      <c r="F12" s="62"/>
      <c r="G12" s="62"/>
      <c r="H12" s="62"/>
      <c r="I12" s="62"/>
      <c r="J12" s="62"/>
      <c r="K12" s="106"/>
      <c r="L12" s="62"/>
      <c r="M12" s="62"/>
      <c r="N12" s="62"/>
      <c r="O12" s="62"/>
      <c r="P12" s="62"/>
      <c r="Q12" s="62"/>
    </row>
    <row r="13" spans="1:17" ht="39" x14ac:dyDescent="0.25">
      <c r="A13" s="62"/>
      <c r="B13" s="104" t="s">
        <v>199</v>
      </c>
      <c r="C13" s="62"/>
      <c r="D13" s="62"/>
      <c r="E13" s="62"/>
      <c r="F13" s="62"/>
      <c r="G13" s="62"/>
      <c r="H13" s="62"/>
      <c r="I13" s="62"/>
      <c r="J13" s="62"/>
      <c r="K13" s="106"/>
      <c r="L13" s="62"/>
      <c r="M13" s="62"/>
      <c r="N13" s="62"/>
      <c r="O13" s="62"/>
      <c r="P13" s="62"/>
      <c r="Q13" s="62"/>
    </row>
    <row r="14" spans="1:17" x14ac:dyDescent="0.25">
      <c r="A14" s="62"/>
      <c r="B14" s="104"/>
      <c r="C14" s="62"/>
      <c r="D14" s="62"/>
      <c r="E14" s="62"/>
      <c r="F14" s="62"/>
      <c r="G14" s="62"/>
      <c r="H14" s="62"/>
      <c r="I14" s="62"/>
      <c r="J14" s="62"/>
      <c r="K14" s="106"/>
      <c r="L14" s="62"/>
      <c r="M14" s="62"/>
      <c r="N14" s="62"/>
      <c r="O14" s="62"/>
      <c r="P14" s="62"/>
      <c r="Q14" s="62"/>
    </row>
    <row r="15" spans="1:17" x14ac:dyDescent="0.25">
      <c r="A15" s="62"/>
      <c r="B15" s="104" t="s">
        <v>207</v>
      </c>
      <c r="C15" s="62"/>
      <c r="D15" s="62"/>
      <c r="E15" s="62"/>
      <c r="F15" s="62"/>
      <c r="G15" s="62"/>
      <c r="H15" s="62"/>
      <c r="I15" s="62"/>
      <c r="J15" s="62"/>
      <c r="K15" s="106"/>
      <c r="L15" s="62"/>
      <c r="M15" s="62"/>
      <c r="N15" s="62"/>
      <c r="O15" s="62"/>
      <c r="P15" s="62"/>
      <c r="Q15" s="62"/>
    </row>
    <row r="16" spans="1:17" s="118" customFormat="1" x14ac:dyDescent="0.25">
      <c r="A16" s="115"/>
      <c r="B16" s="116"/>
      <c r="C16" s="115"/>
      <c r="D16" s="115"/>
      <c r="E16" s="115"/>
      <c r="F16" s="115"/>
      <c r="G16" s="115"/>
      <c r="H16" s="115"/>
      <c r="I16" s="115"/>
      <c r="J16" s="115"/>
      <c r="K16" s="117"/>
      <c r="L16" s="115"/>
      <c r="M16" s="115"/>
      <c r="N16" s="115"/>
      <c r="O16" s="115"/>
      <c r="P16" s="115"/>
      <c r="Q16" s="115"/>
    </row>
    <row r="17" spans="1:17" x14ac:dyDescent="0.25">
      <c r="A17" s="62"/>
      <c r="B17" s="105" t="s">
        <v>200</v>
      </c>
      <c r="C17" s="62"/>
      <c r="D17" s="62"/>
      <c r="E17" s="62"/>
      <c r="F17" s="62"/>
      <c r="G17" s="62"/>
      <c r="H17" s="62"/>
      <c r="I17" s="62"/>
      <c r="J17" s="62"/>
      <c r="K17" s="106"/>
      <c r="L17" s="62"/>
      <c r="M17" s="62"/>
      <c r="N17" s="62"/>
      <c r="O17" s="62"/>
      <c r="P17" s="62"/>
      <c r="Q17" s="62"/>
    </row>
    <row r="18" spans="1:17" x14ac:dyDescent="0.25">
      <c r="A18" s="62"/>
      <c r="B18" s="104" t="s">
        <v>201</v>
      </c>
      <c r="C18" s="62"/>
      <c r="D18" s="62"/>
      <c r="E18" s="62"/>
      <c r="F18" s="62"/>
      <c r="G18" s="62"/>
      <c r="H18" s="62"/>
      <c r="I18" s="62"/>
      <c r="J18" s="62"/>
      <c r="K18" s="106"/>
      <c r="L18" s="62"/>
      <c r="M18" s="62"/>
      <c r="N18" s="62"/>
      <c r="O18" s="62"/>
      <c r="P18" s="62"/>
      <c r="Q18" s="62"/>
    </row>
    <row r="19" spans="1:17" x14ac:dyDescent="0.25">
      <c r="A19" s="62"/>
      <c r="B19" s="104"/>
      <c r="C19" s="62"/>
      <c r="D19" s="62"/>
      <c r="E19" s="62"/>
      <c r="F19" s="62"/>
      <c r="G19" s="62"/>
      <c r="H19" s="62"/>
      <c r="I19" s="62"/>
      <c r="J19" s="62"/>
      <c r="K19" s="106"/>
      <c r="L19" s="62"/>
      <c r="M19" s="62"/>
      <c r="N19" s="62"/>
      <c r="O19" s="62"/>
      <c r="P19" s="62"/>
      <c r="Q19" s="62"/>
    </row>
    <row r="20" spans="1:17" x14ac:dyDescent="0.25">
      <c r="A20" s="62"/>
      <c r="B20" s="104" t="s">
        <v>202</v>
      </c>
      <c r="C20" s="62"/>
      <c r="D20" s="62"/>
      <c r="E20" s="62"/>
      <c r="F20" s="62"/>
      <c r="G20" s="62"/>
      <c r="H20" s="62"/>
      <c r="I20" s="62"/>
      <c r="J20" s="62"/>
      <c r="K20" s="106"/>
      <c r="L20" s="62"/>
      <c r="M20" s="62"/>
      <c r="N20" s="62"/>
      <c r="O20" s="62"/>
      <c r="P20" s="62"/>
      <c r="Q20" s="62"/>
    </row>
    <row r="21" spans="1:17" x14ac:dyDescent="0.25">
      <c r="A21" s="62"/>
      <c r="B21" s="104" t="s">
        <v>192</v>
      </c>
      <c r="C21" s="62"/>
      <c r="D21" s="62"/>
      <c r="E21" s="62"/>
      <c r="F21" s="62"/>
      <c r="G21" s="62"/>
      <c r="H21" s="62"/>
      <c r="I21" s="62"/>
      <c r="J21" s="62"/>
      <c r="K21" s="106"/>
      <c r="L21" s="62"/>
      <c r="M21" s="62"/>
      <c r="N21" s="62"/>
      <c r="O21" s="62"/>
      <c r="P21" s="62"/>
      <c r="Q21" s="62"/>
    </row>
    <row r="22" spans="1:17" x14ac:dyDescent="0.25">
      <c r="A22" s="62"/>
      <c r="B22" s="104" t="s">
        <v>191</v>
      </c>
      <c r="C22" s="62"/>
      <c r="D22" s="62"/>
      <c r="E22" s="62"/>
      <c r="F22" s="62"/>
      <c r="G22" s="62"/>
      <c r="H22" s="62"/>
      <c r="I22" s="62"/>
      <c r="J22" s="62"/>
      <c r="K22" s="106"/>
      <c r="L22" s="62"/>
      <c r="M22" s="62"/>
      <c r="N22" s="62"/>
      <c r="O22" s="62"/>
      <c r="P22" s="62"/>
      <c r="Q22" s="62"/>
    </row>
    <row r="23" spans="1:17" x14ac:dyDescent="0.25">
      <c r="A23" s="62"/>
      <c r="B23" s="104" t="s">
        <v>190</v>
      </c>
      <c r="C23" s="62"/>
      <c r="D23" s="62"/>
      <c r="E23" s="62"/>
      <c r="F23" s="62"/>
      <c r="G23" s="62"/>
      <c r="H23" s="62"/>
      <c r="I23" s="62"/>
      <c r="J23" s="62"/>
      <c r="K23" s="106"/>
      <c r="L23" s="62"/>
      <c r="M23" s="62"/>
      <c r="N23" s="62"/>
      <c r="O23" s="62"/>
      <c r="P23" s="62"/>
      <c r="Q23" s="62"/>
    </row>
    <row r="24" spans="1:17" x14ac:dyDescent="0.25">
      <c r="A24" s="62"/>
      <c r="B24" s="104" t="s">
        <v>203</v>
      </c>
      <c r="C24" s="62"/>
      <c r="D24" s="62"/>
      <c r="E24" s="62"/>
      <c r="F24" s="62"/>
      <c r="G24" s="62"/>
      <c r="H24" s="62"/>
      <c r="I24" s="62"/>
      <c r="J24" s="62"/>
      <c r="K24" s="106"/>
      <c r="L24" s="62"/>
      <c r="M24" s="62"/>
      <c r="N24" s="62"/>
      <c r="O24" s="62"/>
      <c r="P24" s="62"/>
      <c r="Q24" s="62"/>
    </row>
    <row r="25" spans="1:17" x14ac:dyDescent="0.25">
      <c r="A25" s="62"/>
      <c r="B25" s="104"/>
      <c r="C25" s="62"/>
      <c r="D25" s="62"/>
      <c r="E25" s="62"/>
      <c r="F25" s="62"/>
      <c r="G25" s="62"/>
      <c r="H25" s="62"/>
      <c r="I25" s="62"/>
      <c r="J25" s="62"/>
      <c r="K25" s="106"/>
      <c r="L25" s="62"/>
      <c r="M25" s="62"/>
      <c r="N25" s="62"/>
      <c r="O25" s="62"/>
      <c r="P25" s="62"/>
      <c r="Q25" s="62"/>
    </row>
    <row r="26" spans="1:17" ht="39" x14ac:dyDescent="0.25">
      <c r="A26" s="62"/>
      <c r="B26" s="104" t="s">
        <v>204</v>
      </c>
      <c r="C26" s="62"/>
      <c r="D26" s="62"/>
      <c r="E26" s="62"/>
      <c r="F26" s="62"/>
      <c r="G26" s="62"/>
      <c r="H26" s="62"/>
      <c r="I26" s="62"/>
      <c r="J26" s="62"/>
      <c r="K26" s="106"/>
      <c r="L26" s="62"/>
      <c r="M26" s="62"/>
      <c r="N26" s="62"/>
      <c r="O26" s="62"/>
      <c r="P26" s="62"/>
      <c r="Q26" s="62"/>
    </row>
    <row r="27" spans="1:17" x14ac:dyDescent="0.25">
      <c r="A27" s="62"/>
      <c r="B27" s="104" t="s">
        <v>189</v>
      </c>
      <c r="C27" s="62"/>
      <c r="D27" s="62"/>
      <c r="E27" s="62"/>
      <c r="F27" s="62"/>
      <c r="G27" s="62"/>
      <c r="H27" s="62"/>
      <c r="I27" s="62"/>
      <c r="J27" s="62"/>
      <c r="K27" s="106"/>
      <c r="L27" s="62"/>
      <c r="M27" s="62"/>
      <c r="N27" s="62"/>
      <c r="O27" s="62"/>
      <c r="P27" s="62"/>
      <c r="Q27" s="62"/>
    </row>
    <row r="28" spans="1:17" x14ac:dyDescent="0.25">
      <c r="A28" s="62"/>
      <c r="B28" s="104"/>
      <c r="C28" s="62"/>
      <c r="D28" s="62"/>
      <c r="E28" s="62"/>
      <c r="F28" s="62"/>
      <c r="G28" s="62"/>
      <c r="H28" s="62"/>
      <c r="I28" s="62"/>
      <c r="J28" s="62"/>
      <c r="K28" s="106"/>
      <c r="L28" s="62"/>
      <c r="M28" s="62"/>
      <c r="N28" s="62"/>
      <c r="O28" s="62"/>
      <c r="P28" s="62"/>
      <c r="Q28" s="62"/>
    </row>
    <row r="29" spans="1:17" x14ac:dyDescent="0.25">
      <c r="A29" s="62"/>
      <c r="B29" s="105" t="s">
        <v>188</v>
      </c>
      <c r="C29" s="62"/>
      <c r="D29" s="62"/>
      <c r="E29" s="62"/>
      <c r="F29" s="62"/>
      <c r="G29" s="62"/>
      <c r="H29" s="62"/>
      <c r="I29" s="62"/>
      <c r="J29" s="62"/>
      <c r="K29" s="106"/>
      <c r="L29" s="62"/>
      <c r="M29" s="62"/>
      <c r="N29" s="62"/>
      <c r="O29" s="62"/>
      <c r="P29" s="62"/>
      <c r="Q29" s="62"/>
    </row>
    <row r="30" spans="1:17" ht="26.25" x14ac:dyDescent="0.25">
      <c r="A30" s="62"/>
      <c r="B30" s="104" t="s">
        <v>205</v>
      </c>
      <c r="C30" s="62"/>
      <c r="D30" s="62"/>
      <c r="E30" s="62"/>
      <c r="F30" s="62"/>
      <c r="G30" s="62"/>
      <c r="H30" s="62"/>
      <c r="I30" s="62"/>
      <c r="J30" s="62"/>
      <c r="K30" s="106"/>
      <c r="L30" s="62"/>
      <c r="M30" s="62"/>
      <c r="N30" s="62"/>
      <c r="O30" s="62"/>
      <c r="P30" s="62"/>
      <c r="Q30" s="62"/>
    </row>
    <row r="31" spans="1:17" x14ac:dyDescent="0.25">
      <c r="A31" s="62"/>
      <c r="B31" s="104"/>
      <c r="C31" s="62"/>
      <c r="D31" s="62"/>
      <c r="E31" s="62"/>
      <c r="F31" s="62"/>
      <c r="G31" s="62"/>
      <c r="H31" s="62"/>
      <c r="I31" s="62"/>
      <c r="J31" s="62"/>
      <c r="K31" s="106"/>
      <c r="L31" s="62"/>
      <c r="M31" s="62"/>
      <c r="N31" s="62"/>
      <c r="O31" s="62"/>
      <c r="P31" s="62"/>
      <c r="Q31" s="62"/>
    </row>
    <row r="32" spans="1:17" x14ac:dyDescent="0.25">
      <c r="A32" s="62"/>
      <c r="B32" s="105" t="s">
        <v>187</v>
      </c>
      <c r="C32" s="62"/>
      <c r="D32" s="62"/>
      <c r="E32" s="62"/>
      <c r="F32" s="62"/>
      <c r="G32" s="62"/>
      <c r="H32" s="62"/>
      <c r="I32" s="62"/>
      <c r="J32" s="62"/>
      <c r="K32" s="106"/>
      <c r="L32" s="62"/>
      <c r="M32" s="62"/>
      <c r="N32" s="62"/>
      <c r="O32" s="62"/>
      <c r="P32" s="62"/>
      <c r="Q32" s="62"/>
    </row>
    <row r="33" spans="1:17" x14ac:dyDescent="0.25">
      <c r="A33" s="62"/>
      <c r="B33" s="104" t="s">
        <v>206</v>
      </c>
      <c r="C33" s="62"/>
      <c r="D33" s="62"/>
      <c r="E33" s="62"/>
      <c r="F33" s="62"/>
      <c r="G33" s="62"/>
      <c r="H33" s="62"/>
      <c r="I33" s="62"/>
      <c r="J33" s="62"/>
      <c r="K33" s="106"/>
      <c r="L33" s="62"/>
      <c r="M33" s="62"/>
      <c r="N33" s="62"/>
      <c r="O33" s="62"/>
      <c r="P33" s="62"/>
      <c r="Q33" s="62"/>
    </row>
    <row r="34" spans="1:17" x14ac:dyDescent="0.25">
      <c r="A34" s="62"/>
      <c r="B34" s="104" t="s">
        <v>186</v>
      </c>
      <c r="C34" s="62"/>
      <c r="D34" s="62"/>
      <c r="E34" s="62"/>
      <c r="F34" s="62"/>
      <c r="G34" s="62"/>
      <c r="H34" s="62"/>
      <c r="I34" s="62"/>
      <c r="J34" s="62"/>
      <c r="K34" s="106"/>
      <c r="L34" s="62"/>
      <c r="M34" s="62"/>
      <c r="N34" s="62"/>
      <c r="O34" s="62"/>
      <c r="P34" s="62"/>
      <c r="Q34" s="62"/>
    </row>
    <row r="35" spans="1:17" x14ac:dyDescent="0.25">
      <c r="A35" s="62"/>
      <c r="B35" s="104" t="s">
        <v>208</v>
      </c>
      <c r="C35" s="62"/>
      <c r="D35" s="62"/>
      <c r="E35" s="62"/>
      <c r="F35" s="62"/>
      <c r="G35" s="62"/>
      <c r="H35" s="62"/>
      <c r="I35" s="62"/>
      <c r="J35" s="62"/>
      <c r="K35" s="106"/>
      <c r="L35" s="62"/>
      <c r="M35" s="62"/>
      <c r="N35" s="62"/>
      <c r="O35" s="62"/>
      <c r="P35" s="62"/>
      <c r="Q35" s="62"/>
    </row>
    <row r="36" spans="1:17" x14ac:dyDescent="0.25">
      <c r="A36" s="62"/>
      <c r="B36" s="104" t="s">
        <v>185</v>
      </c>
      <c r="C36" s="62"/>
      <c r="D36" s="62"/>
      <c r="E36" s="62"/>
      <c r="F36" s="62"/>
      <c r="G36" s="62"/>
      <c r="H36" s="62"/>
      <c r="I36" s="62"/>
      <c r="J36" s="62"/>
      <c r="K36" s="106"/>
      <c r="L36" s="62"/>
      <c r="M36" s="62"/>
      <c r="N36" s="62"/>
      <c r="O36" s="62"/>
      <c r="P36" s="62"/>
      <c r="Q36" s="62"/>
    </row>
    <row r="37" spans="1:17" x14ac:dyDescent="0.25">
      <c r="A37" s="62"/>
      <c r="B37" s="104" t="s">
        <v>209</v>
      </c>
      <c r="C37" s="62"/>
      <c r="D37" s="62"/>
      <c r="E37" s="62"/>
      <c r="F37" s="62"/>
      <c r="G37" s="62"/>
      <c r="H37" s="62"/>
      <c r="I37" s="62"/>
      <c r="J37" s="62"/>
      <c r="K37" s="106"/>
      <c r="L37" s="62"/>
      <c r="M37" s="62"/>
      <c r="N37" s="62"/>
      <c r="O37" s="62"/>
      <c r="P37" s="62"/>
      <c r="Q37" s="62"/>
    </row>
    <row r="38" spans="1:17" x14ac:dyDescent="0.25">
      <c r="A38" s="62"/>
      <c r="B38" s="104"/>
      <c r="C38" s="62"/>
      <c r="D38" s="62"/>
      <c r="E38" s="62"/>
      <c r="F38" s="62"/>
      <c r="G38" s="62"/>
      <c r="H38" s="62"/>
      <c r="I38" s="62"/>
      <c r="J38" s="62"/>
      <c r="K38" s="106"/>
      <c r="L38" s="62"/>
      <c r="M38" s="62"/>
      <c r="N38" s="62"/>
      <c r="O38" s="62"/>
      <c r="P38" s="62"/>
      <c r="Q38" s="62"/>
    </row>
    <row r="39" spans="1:17" x14ac:dyDescent="0.25">
      <c r="A39" s="62"/>
      <c r="B39" s="107" t="s">
        <v>210</v>
      </c>
      <c r="C39" s="62"/>
      <c r="D39" s="62"/>
      <c r="E39" s="62"/>
      <c r="F39" s="62"/>
      <c r="G39" s="62"/>
      <c r="H39" s="62"/>
      <c r="I39" s="62"/>
      <c r="J39" s="62"/>
      <c r="K39" s="106"/>
      <c r="L39" s="62"/>
      <c r="M39" s="62"/>
      <c r="N39" s="62"/>
      <c r="O39" s="62"/>
      <c r="P39" s="62"/>
      <c r="Q39" s="62"/>
    </row>
    <row r="40" spans="1:17" x14ac:dyDescent="0.25">
      <c r="A40" s="62"/>
      <c r="B40" s="104"/>
      <c r="C40" s="62"/>
      <c r="D40" s="62"/>
      <c r="E40" s="62"/>
      <c r="F40" s="62"/>
      <c r="G40" s="62"/>
      <c r="H40" s="62"/>
      <c r="I40" s="62"/>
      <c r="J40" s="62"/>
      <c r="K40" s="106"/>
      <c r="L40" s="62"/>
      <c r="M40" s="62"/>
      <c r="N40" s="62"/>
      <c r="O40" s="62"/>
      <c r="P40" s="62"/>
      <c r="Q40" s="62"/>
    </row>
    <row r="41" spans="1:17" ht="26.25" x14ac:dyDescent="0.25">
      <c r="A41" s="62"/>
      <c r="B41" s="104" t="s">
        <v>211</v>
      </c>
      <c r="C41" s="62"/>
      <c r="D41" s="62"/>
      <c r="E41" s="62"/>
      <c r="F41" s="62"/>
      <c r="G41" s="62"/>
      <c r="H41" s="62"/>
      <c r="I41" s="62"/>
      <c r="J41" s="62"/>
      <c r="K41" s="106"/>
      <c r="L41" s="62"/>
      <c r="M41" s="62"/>
      <c r="N41" s="62"/>
      <c r="O41" s="62"/>
      <c r="P41" s="62"/>
      <c r="Q41" s="62"/>
    </row>
    <row r="42" spans="1:17" x14ac:dyDescent="0.25">
      <c r="A42" s="62"/>
      <c r="B42" s="104"/>
      <c r="C42" s="62"/>
      <c r="D42" s="62"/>
      <c r="E42" s="62"/>
      <c r="F42" s="62"/>
      <c r="G42" s="62"/>
      <c r="H42" s="62"/>
      <c r="I42" s="62"/>
      <c r="J42" s="62"/>
      <c r="K42" s="106"/>
      <c r="L42" s="62"/>
      <c r="M42" s="62"/>
      <c r="N42" s="62"/>
      <c r="O42" s="62"/>
      <c r="P42" s="62"/>
      <c r="Q42" s="62"/>
    </row>
    <row r="43" spans="1:17" ht="26.25" x14ac:dyDescent="0.25">
      <c r="A43" s="62"/>
      <c r="B43" s="104" t="s">
        <v>212</v>
      </c>
      <c r="C43" s="62"/>
      <c r="D43" s="62"/>
      <c r="E43" s="62"/>
      <c r="F43" s="62"/>
      <c r="G43" s="62"/>
      <c r="H43" s="62"/>
      <c r="I43" s="62"/>
      <c r="J43" s="62"/>
      <c r="K43" s="106"/>
      <c r="L43" s="62"/>
      <c r="M43" s="62"/>
      <c r="N43" s="62"/>
      <c r="O43" s="62"/>
      <c r="P43" s="62"/>
      <c r="Q43" s="62"/>
    </row>
    <row r="44" spans="1:17" x14ac:dyDescent="0.25">
      <c r="A44" s="62"/>
      <c r="B44" s="104"/>
      <c r="C44" s="62"/>
      <c r="D44" s="62"/>
      <c r="E44" s="62"/>
      <c r="F44" s="62"/>
      <c r="G44" s="62"/>
      <c r="H44" s="62"/>
      <c r="I44" s="62"/>
      <c r="J44" s="62"/>
      <c r="K44" s="106"/>
      <c r="L44" s="62"/>
      <c r="M44" s="62"/>
      <c r="N44" s="62"/>
      <c r="O44" s="62"/>
      <c r="P44" s="62"/>
      <c r="Q44" s="62"/>
    </row>
    <row r="45" spans="1:17" x14ac:dyDescent="0.25">
      <c r="A45" s="62"/>
      <c r="B45" s="104"/>
      <c r="C45" s="62"/>
      <c r="D45" s="62"/>
      <c r="E45" s="62"/>
      <c r="F45" s="62"/>
      <c r="G45" s="62"/>
      <c r="H45" s="62"/>
      <c r="I45" s="62"/>
      <c r="J45" s="62"/>
      <c r="K45" s="106"/>
      <c r="L45" s="62"/>
      <c r="M45" s="62"/>
      <c r="N45" s="62"/>
      <c r="O45" s="62"/>
      <c r="P45" s="62"/>
      <c r="Q45" s="62"/>
    </row>
    <row r="46" spans="1:17" x14ac:dyDescent="0.25">
      <c r="A46" s="62"/>
      <c r="B46" s="105" t="s">
        <v>215</v>
      </c>
      <c r="C46" s="62"/>
      <c r="D46" s="62"/>
      <c r="E46" s="62"/>
      <c r="F46" s="62"/>
      <c r="G46" s="62"/>
      <c r="H46" s="62"/>
      <c r="I46" s="62"/>
      <c r="J46" s="62"/>
      <c r="K46" s="106"/>
      <c r="L46" s="62"/>
      <c r="M46" s="62"/>
      <c r="N46" s="62"/>
      <c r="O46" s="62"/>
      <c r="P46" s="62"/>
      <c r="Q46" s="62"/>
    </row>
    <row r="47" spans="1:17" x14ac:dyDescent="0.25">
      <c r="A47" s="62"/>
      <c r="B47" s="105" t="s">
        <v>184</v>
      </c>
      <c r="C47" s="62"/>
      <c r="D47" s="62"/>
      <c r="E47" s="62"/>
      <c r="F47" s="62"/>
      <c r="G47" s="62"/>
      <c r="H47" s="62"/>
      <c r="I47" s="62"/>
      <c r="J47" s="62"/>
      <c r="K47" s="106"/>
      <c r="L47" s="62"/>
      <c r="M47" s="62"/>
      <c r="N47" s="62"/>
      <c r="O47" s="62"/>
      <c r="P47" s="62"/>
      <c r="Q47" s="62"/>
    </row>
    <row r="48" spans="1:17" x14ac:dyDescent="0.25">
      <c r="A48" s="62"/>
      <c r="B48" s="105" t="s">
        <v>183</v>
      </c>
      <c r="C48" s="62"/>
      <c r="D48" s="62"/>
      <c r="E48" s="62"/>
      <c r="F48" s="62"/>
      <c r="G48" s="62"/>
      <c r="H48" s="62"/>
      <c r="I48" s="62"/>
      <c r="J48" s="62"/>
      <c r="K48" s="106"/>
      <c r="L48" s="62"/>
      <c r="M48" s="62"/>
      <c r="N48" s="62"/>
      <c r="O48" s="62"/>
      <c r="P48" s="62"/>
      <c r="Q48" s="62"/>
    </row>
    <row r="49" spans="1:17" x14ac:dyDescent="0.25">
      <c r="A49" s="62"/>
      <c r="B49" s="123"/>
      <c r="C49" s="62"/>
      <c r="D49" s="62"/>
      <c r="E49" s="62"/>
      <c r="F49" s="62"/>
      <c r="G49" s="62"/>
      <c r="H49" s="62"/>
      <c r="I49" s="62"/>
      <c r="J49" s="62"/>
      <c r="K49" s="106"/>
      <c r="L49" s="62"/>
      <c r="M49" s="62"/>
      <c r="N49" s="62"/>
      <c r="O49" s="62"/>
      <c r="P49" s="62"/>
      <c r="Q49" s="62"/>
    </row>
    <row r="50" spans="1:17" x14ac:dyDescent="0.25">
      <c r="A50" s="62"/>
      <c r="B50" s="122"/>
      <c r="C50" s="62"/>
      <c r="D50" s="62"/>
      <c r="E50" s="62"/>
      <c r="F50" s="62"/>
      <c r="G50" s="62"/>
      <c r="H50" s="62"/>
      <c r="I50" s="62"/>
      <c r="J50" s="62"/>
      <c r="K50" s="106"/>
      <c r="L50" s="62"/>
      <c r="M50" s="62"/>
      <c r="N50" s="62"/>
      <c r="O50" s="62"/>
      <c r="P50" s="62"/>
      <c r="Q50" s="62"/>
    </row>
    <row r="51" spans="1:17" x14ac:dyDescent="0.25">
      <c r="A51" s="62"/>
      <c r="B51" s="122"/>
      <c r="C51" s="62"/>
      <c r="D51" s="62"/>
      <c r="E51" s="62"/>
      <c r="F51" s="62"/>
      <c r="G51" s="62"/>
      <c r="H51" s="62"/>
      <c r="I51" s="62"/>
      <c r="J51" s="62"/>
      <c r="K51" s="106"/>
      <c r="L51" s="62"/>
      <c r="M51" s="62"/>
      <c r="N51" s="62"/>
      <c r="O51" s="62"/>
      <c r="P51" s="62"/>
      <c r="Q51" s="62"/>
    </row>
    <row r="52" spans="1:17" x14ac:dyDescent="0.25">
      <c r="A52" s="62"/>
      <c r="C52" s="62"/>
      <c r="D52" s="62"/>
      <c r="E52" s="62"/>
      <c r="F52" s="62"/>
      <c r="G52" s="62"/>
      <c r="H52" s="62"/>
      <c r="I52" s="62"/>
      <c r="J52" s="62"/>
      <c r="K52" s="106"/>
      <c r="L52" s="62"/>
      <c r="M52" s="62"/>
      <c r="N52" s="62"/>
      <c r="O52" s="62"/>
      <c r="P52" s="62"/>
      <c r="Q52" s="62"/>
    </row>
    <row r="53" spans="1:17" x14ac:dyDescent="0.25">
      <c r="A53" s="62"/>
      <c r="C53" s="62"/>
      <c r="D53" s="62"/>
      <c r="E53" s="62"/>
      <c r="F53" s="62"/>
      <c r="G53" s="62"/>
      <c r="H53" s="62"/>
      <c r="I53" s="62"/>
      <c r="J53" s="62"/>
      <c r="K53" s="106"/>
      <c r="L53" s="62"/>
      <c r="M53" s="62"/>
      <c r="N53" s="62"/>
      <c r="O53" s="62"/>
      <c r="P53" s="62"/>
      <c r="Q53" s="62"/>
    </row>
    <row r="54" spans="1:17" x14ac:dyDescent="0.25">
      <c r="A54" s="62"/>
      <c r="C54" s="62"/>
      <c r="D54" s="62"/>
      <c r="E54" s="62"/>
      <c r="F54" s="62"/>
      <c r="G54" s="62"/>
      <c r="H54" s="62"/>
      <c r="I54" s="62"/>
      <c r="J54" s="62"/>
      <c r="K54" s="106"/>
      <c r="L54" s="62"/>
      <c r="M54" s="62"/>
      <c r="N54" s="62"/>
      <c r="O54" s="62"/>
      <c r="P54" s="62"/>
      <c r="Q54"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Fächer</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StV 2017</cp:lastModifiedBy>
  <dcterms:created xsi:type="dcterms:W3CDTF">2017-03-23T11:22:22Z</dcterms:created>
  <dcterms:modified xsi:type="dcterms:W3CDTF">2020-02-03T19:12:14Z</dcterms:modified>
</cp:coreProperties>
</file>